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D E L A N T E\PRAC\2023\2310EPOR\Ořechov-inženýrské sítě pro zástavbu RD, Lokalita Pod Teletníkem\PROJEKT\07-DPS\HANDOVER\D.2. Splašková kanalizace (SO 02) - rozpočet\"/>
    </mc:Choice>
  </mc:AlternateContent>
  <xr:revisionPtr revIDLastSave="0" documentId="13_ncr:1_{5E513C3D-4251-4896-9256-7BD3FAB4A6CA}" xr6:coauthVersionLast="47" xr6:coauthVersionMax="47" xr10:uidLastSave="{00000000-0000-0000-0000-000000000000}"/>
  <bookViews>
    <workbookView xWindow="-120" yWindow="-120" windowWidth="29040" windowHeight="15840" xr2:uid="{095FA330-9CA6-479C-A464-52926E67601F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Pol'!$A$1:$U$71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1" i="12" l="1"/>
  <c r="F39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5" i="12"/>
  <c r="G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7" i="12"/>
  <c r="G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I20" i="1"/>
  <c r="I17" i="1"/>
  <c r="I16" i="1"/>
  <c r="G27" i="1"/>
  <c r="J28" i="1"/>
  <c r="J26" i="1"/>
  <c r="G38" i="1"/>
  <c r="F38" i="1"/>
  <c r="J23" i="1"/>
  <c r="J24" i="1"/>
  <c r="J25" i="1"/>
  <c r="J27" i="1"/>
  <c r="E24" i="1"/>
  <c r="E26" i="1"/>
  <c r="M47" i="12" l="1"/>
  <c r="G46" i="12"/>
  <c r="I49" i="1" s="1"/>
  <c r="I19" i="1" s="1"/>
  <c r="G8" i="12"/>
  <c r="M9" i="12"/>
  <c r="M8" i="12" s="1"/>
  <c r="AD61" i="12"/>
  <c r="G39" i="1" s="1"/>
  <c r="G40" i="1" s="1"/>
  <c r="G25" i="1" s="1"/>
  <c r="G26" i="1" s="1"/>
  <c r="F40" i="1"/>
  <c r="G28" i="1" s="1"/>
  <c r="U8" i="12"/>
  <c r="U46" i="12"/>
  <c r="U24" i="12"/>
  <c r="O8" i="12"/>
  <c r="Q46" i="12"/>
  <c r="Q24" i="12"/>
  <c r="K46" i="12"/>
  <c r="K24" i="12"/>
  <c r="I8" i="12"/>
  <c r="O46" i="12"/>
  <c r="K8" i="12"/>
  <c r="I46" i="12"/>
  <c r="I24" i="12"/>
  <c r="Q8" i="12"/>
  <c r="O24" i="12"/>
  <c r="G23" i="1"/>
  <c r="M46" i="12"/>
  <c r="M25" i="12"/>
  <c r="M24" i="12" s="1"/>
  <c r="G24" i="12"/>
  <c r="I48" i="1" s="1"/>
  <c r="H39" i="1" l="1"/>
  <c r="H40" i="1" s="1"/>
  <c r="I47" i="1"/>
  <c r="G61" i="12"/>
  <c r="G24" i="1"/>
  <c r="G29" i="1" s="1"/>
  <c r="I18" i="1" l="1"/>
  <c r="I21" i="1" s="1"/>
  <c r="I50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B8903214-0633-4161-A3CA-A8AA7744F11F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64592AB8-BDE1-43EE-AEFE-7B65FED64A8C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200D9255-C613-428F-8B75-62CC2617672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660507D7-245B-4536-BE5A-0F349EBBC0D2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1A2E271-1860-45B7-A545-ABE4E3F8A06F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F2BF208F-C1FC-47F5-9DCC-9F372FDA9ADA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<sst xmlns="http://schemas.openxmlformats.org/spreadsheetml/2006/main" count="333" uniqueCount="197">
  <si>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</si>
  <si>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</si>
  <si>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</si>
  <si>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</si>
  <si>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</si>
  <si>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</si>
  <si>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</si>
  <si>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</si>
  <si>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</si>
  <si>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</si>
  <si>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</si>
  <si>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</si>
  <si>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</si>
  <si>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</si>
  <si>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</si>
  <si>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</si>
  <si>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</si>
  <si>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</si>
  <si>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</si>
  <si>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</si>
  <si>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</si>
  <si>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</si>
  <si>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</si>
  <si>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</si>
  <si>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</si>
  <si>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</si>
  <si>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</si>
  <si>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</si>
  <si>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</si>
  <si>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</si>
  <si>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</si>
  <si>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</si>
  <si>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</si>
  <si>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</si>
  <si>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</si>
  <si>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</si>
  <si>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</si>
  <si>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</si>
  <si>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</si>
  <si>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</si>
  <si>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</si>
  <si>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</si>
  <si>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</si>
  <si>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Ořechov, lokalita Pod Teletníkem</t>
  </si>
  <si>
    <t>Rozpočet:</t>
  </si>
  <si>
    <t>Misto</t>
  </si>
  <si>
    <t>Ořechov - inženýrské sítě pro zástavbu RD - SO 02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</si>
  <si>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</si>
  <si>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</si>
  <si>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</si>
  <si>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</si>
  <si>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</si>
  <si>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</si>
  <si>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</si>
  <si>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</si>
  <si>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</si>
  <si>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</si>
  <si>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</si>
  <si>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</si>
  <si>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</si>
  <si>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</si>
  <si>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</si>
  <si>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</si>
  <si>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</si>
  <si>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</si>
  <si>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</si>
  <si>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</si>
  <si>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</si>
  <si>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</si>
  <si>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</si>
  <si>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</si>
  <si>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</si>
  <si>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</si>
  <si>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</si>
  <si>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</si>
  <si>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</si>
  <si>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</si>
  <si>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</si>
  <si>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</si>
  <si>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</si>
  <si>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</si>
  <si>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</si>
  <si>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</si>
  <si>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</si>
  <si>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</si>
  <si>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210810013RT2</t>
  </si>
  <si>
    <t>Kabel CYKY-m 750 V 4 x 10 mm2 volně uložený, včetně dodávky kabelu</t>
  </si>
  <si>
    <t>m</t>
  </si>
  <si>
    <t>POL1_0</t>
  </si>
  <si>
    <t>210100251R00</t>
  </si>
  <si>
    <t>Ukončení celoplast. kabelů zákl./pás.do 4x10 mm2</t>
  </si>
  <si>
    <t>kus</t>
  </si>
  <si>
    <t>210100003R00</t>
  </si>
  <si>
    <t>Ukončení vodičů v rozvaděči + zapojení do 16 mm2</t>
  </si>
  <si>
    <t>220261141REL</t>
  </si>
  <si>
    <t>Příchytka kabelová 8 - 18, vč. dodávky</t>
  </si>
  <si>
    <t>3457114702.REL</t>
  </si>
  <si>
    <t>Trubka kab.chránička dvouplášť.korug.oheb.D63</t>
  </si>
  <si>
    <t>POL3_0</t>
  </si>
  <si>
    <t>357116411.REL</t>
  </si>
  <si>
    <t>Rozvaděč elektroměrový plast.ER112 schválený, přísl. distributorem</t>
  </si>
  <si>
    <t>210191012R00</t>
  </si>
  <si>
    <t>Montáž elektrárenské skříně</t>
  </si>
  <si>
    <t>210220302REL</t>
  </si>
  <si>
    <t>Svorka hromosvodová nad 2 šrouby /ST, SJ, SR, atd/, včetně dodávky svorky SR pro spojení páska-páska FeZn</t>
  </si>
  <si>
    <t>210220021RT1</t>
  </si>
  <si>
    <t>Vedení uzemňovací v zemi FeZn do 120 mm2, včetně pásku FeZn 30 x 4 mm</t>
  </si>
  <si>
    <t>210220361RT1</t>
  </si>
  <si>
    <t>Zemnič tyčový, zaražení a připojení, do 2 m, včetně dodávky tyče ZT 2,0   2000 mm</t>
  </si>
  <si>
    <t>210220001RT1</t>
  </si>
  <si>
    <t>Vedení uzemňovací na povrchu FeZn do 120 mm2, včetně pásku FeZn 30 x 4 mm</t>
  </si>
  <si>
    <t>11163350.REL</t>
  </si>
  <si>
    <t>Suspenze k nátěrům spojů uzemnění</t>
  </si>
  <si>
    <t>E.001</t>
  </si>
  <si>
    <t>Drobný montážní materiál</t>
  </si>
  <si>
    <t>celek</t>
  </si>
  <si>
    <t>E.002</t>
  </si>
  <si>
    <t>Drobný montážní materiál,  pro zkompletování kabelovosdu přípojky</t>
  </si>
  <si>
    <t>2108804</t>
  </si>
  <si>
    <t>Nespecifikované montážní práce</t>
  </si>
  <si>
    <t>hod.</t>
  </si>
  <si>
    <t>460010023RT1</t>
  </si>
  <si>
    <t>Vytýčení kabelové trasy ve volném terénu, délka trasy do 100 m</t>
  </si>
  <si>
    <t>km</t>
  </si>
  <si>
    <t>460200153REL</t>
  </si>
  <si>
    <t>Výkop kabelové rýhy 35/70 cm  hor.3, strojní výkop rýhy pásek/drát</t>
  </si>
  <si>
    <t>Výkop kabelové rýhy 35/70 cm  hor.3, ruční výkop rýhy pásek/drát</t>
  </si>
  <si>
    <t>460110001R00</t>
  </si>
  <si>
    <t>Sonda pro vyhledání kabelů - výkop</t>
  </si>
  <si>
    <t>460110101R00</t>
  </si>
  <si>
    <t>Sonda pro vyhledání kabelů - zához</t>
  </si>
  <si>
    <t>460070133REL</t>
  </si>
  <si>
    <t>Jáma pro montáž skříně elektroměrové, hor.3</t>
  </si>
  <si>
    <t>460030021RT3</t>
  </si>
  <si>
    <t>Odstranění dřevit. porostu - měkký, středně hustý, z plochy nad 10 m2</t>
  </si>
  <si>
    <t>m2</t>
  </si>
  <si>
    <t>460030011R00</t>
  </si>
  <si>
    <t>Sejmutí drnu</t>
  </si>
  <si>
    <t>460200163RT2</t>
  </si>
  <si>
    <t>Výkop kabelové rýhy 35/80 cm  hor.3, ruční výkop rýhy</t>
  </si>
  <si>
    <t>460080101R00</t>
  </si>
  <si>
    <t>Rozbourání betonového základu</t>
  </si>
  <si>
    <t>m3</t>
  </si>
  <si>
    <t>460420022RT3</t>
  </si>
  <si>
    <t>Zřízení kabelového lože v rýze š. do 65 cm z písku, lože tloušťky 20 cm</t>
  </si>
  <si>
    <t>460510030REL</t>
  </si>
  <si>
    <t>Kabelový prostup z plastových trub D63</t>
  </si>
  <si>
    <t>460510001REL</t>
  </si>
  <si>
    <t>Kabelový prostup z betonových trub,DN do 15 cm, včetně dodávky trub</t>
  </si>
  <si>
    <t>460620013RT1</t>
  </si>
  <si>
    <t>Provizorní úprava terénu v přírodní hornině 3, ruční vyrovnání a zhutnění</t>
  </si>
  <si>
    <t>460570143R00</t>
  </si>
  <si>
    <t>Zához rýhy 35/60 cm, hornina třídy 3, se zhutněním</t>
  </si>
  <si>
    <t>460490012R00</t>
  </si>
  <si>
    <t>Fólie výstražná z PVC, šířka 33 cm</t>
  </si>
  <si>
    <t>460620001R00</t>
  </si>
  <si>
    <t>Položení drnu</t>
  </si>
  <si>
    <t>460620006RT1</t>
  </si>
  <si>
    <t>Osetí povrchu trávou, včetně dodávky osiva</t>
  </si>
  <si>
    <t>460600001RT8</t>
  </si>
  <si>
    <t>Naložení a odvoz zeminy, odvoz na vzdálenost 10000 m</t>
  </si>
  <si>
    <t>460921102R00</t>
  </si>
  <si>
    <t>Zaměření a zobrazení kabel. trasy na pevný bod</t>
  </si>
  <si>
    <t>460961602R00</t>
  </si>
  <si>
    <t>Zpracování výsledku měření</t>
  </si>
  <si>
    <t>004111010R</t>
  </si>
  <si>
    <t xml:space="preserve">Průzkumné práce </t>
  </si>
  <si>
    <t>Soubor</t>
  </si>
  <si>
    <t>005111020R</t>
  </si>
  <si>
    <t>Vytyčení stavby</t>
  </si>
  <si>
    <t>005111021R</t>
  </si>
  <si>
    <t>Vytyčení inženýrských sítí</t>
  </si>
  <si>
    <t>005218801REL</t>
  </si>
  <si>
    <t>Demontáž a opětovná,  montáž oplocení</t>
  </si>
  <si>
    <t>005124010R</t>
  </si>
  <si>
    <t>Koordinační činnost</t>
  </si>
  <si>
    <t>005211020R</t>
  </si>
  <si>
    <t>Ochrana stávajících inženýrských sítí na staveništ</t>
  </si>
  <si>
    <t>005211030R</t>
  </si>
  <si>
    <t xml:space="preserve">Dočasná dopravní opatření </t>
  </si>
  <si>
    <t>005211040R</t>
  </si>
  <si>
    <t xml:space="preserve">Užívání veřejných ploch a prostranství  </t>
  </si>
  <si>
    <t>005211050</t>
  </si>
  <si>
    <t>Správní poplatky, projednání, břemena</t>
  </si>
  <si>
    <t>005211080R</t>
  </si>
  <si>
    <t xml:space="preserve">Bezpečnostní a hygienická opatření na staveništi </t>
  </si>
  <si>
    <t>005231010R</t>
  </si>
  <si>
    <t>Revize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</si>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</sst>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E5B44DDD-8782-4691-A4A3-02EE83BFA3A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7FB41-3656-4A77-9CD1-DB948CDB2FC6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sheetProtection algorithmName="SHA-512" hashValue="J/GpLaxHnD7btIoVg1HkqwUp+UvAGQXjzmk7kf2IupU2z8lutyRNXxlI7svn3fUtnaG6O9M6tqZ9OEhImSenlw==" saltValue="nYyGSkd9TWtorGt6IOgDt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8AE19-3548-4C6B-9DCC-5D3058869C4C}">
  <sheetPr codeName="List5112">
    <tabColor rgb="FF66FF66"/>
  </sheetPr>
  <dimension ref="A1:O53"/>
  <sheetViews>
    <sheetView showGridLines="0" topLeftCell="B1" zoomScaleNormal="100" zoomScaleSheetLayoutView="75" workbookViewId="0">
      <selection activeCell="E6" sqref="E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1" t="s">
        <v>42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 x14ac:dyDescent="0.2">
      <c r="A2" s="3"/>
      <c r="B2" s="70" t="s">
        <v>40</v>
      </c>
      <c r="C2" s="71"/>
      <c r="D2" s="184" t="s">
        <v>46</v>
      </c>
      <c r="E2" s="185"/>
      <c r="F2" s="185"/>
      <c r="G2" s="185"/>
      <c r="H2" s="185"/>
      <c r="I2" s="185"/>
      <c r="J2" s="186"/>
      <c r="O2" s="1"/>
    </row>
    <row r="3" spans="1:15" ht="23.25" customHeight="1" x14ac:dyDescent="0.2">
      <c r="A3" s="3"/>
      <c r="B3" s="72" t="s">
        <v>45</v>
      </c>
      <c r="C3" s="73"/>
      <c r="D3" s="206" t="s">
        <v>43</v>
      </c>
      <c r="E3" s="207"/>
      <c r="F3" s="207"/>
      <c r="G3" s="207"/>
      <c r="H3" s="207"/>
      <c r="I3" s="207"/>
      <c r="J3" s="208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02"/>
      <c r="E11" s="202"/>
      <c r="F11" s="202"/>
      <c r="G11" s="202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21"/>
      <c r="E12" s="221"/>
      <c r="F12" s="221"/>
      <c r="G12" s="221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22"/>
      <c r="E13" s="222"/>
      <c r="F13" s="222"/>
      <c r="G13" s="222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90"/>
      <c r="F15" s="190"/>
      <c r="G15" s="219"/>
      <c r="H15" s="219"/>
      <c r="I15" s="219" t="s">
        <v>28</v>
      </c>
      <c r="J15" s="220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187"/>
      <c r="F16" s="188"/>
      <c r="G16" s="187"/>
      <c r="H16" s="188"/>
      <c r="I16" s="187">
        <f>SUMIF(F47:F49,A16,I47:I49)+SUMIF(F47:F49,"PSU",I47:I49)</f>
        <v>0</v>
      </c>
      <c r="J16" s="189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187"/>
      <c r="F17" s="188"/>
      <c r="G17" s="187"/>
      <c r="H17" s="188"/>
      <c r="I17" s="187">
        <f>SUMIF(F47:F49,A17,I47:I49)</f>
        <v>0</v>
      </c>
      <c r="J17" s="189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187"/>
      <c r="F18" s="188"/>
      <c r="G18" s="187"/>
      <c r="H18" s="188"/>
      <c r="I18" s="187">
        <f>SUMIF(F47:F49,A18,I47:I49)</f>
        <v>0</v>
      </c>
      <c r="J18" s="189"/>
    </row>
    <row r="19" spans="1:10" ht="23.25" customHeight="1" x14ac:dyDescent="0.2">
      <c r="A19" s="128" t="s">
        <v>56</v>
      </c>
      <c r="B19" s="129" t="s">
        <v>26</v>
      </c>
      <c r="C19" s="47"/>
      <c r="D19" s="48"/>
      <c r="E19" s="187"/>
      <c r="F19" s="188"/>
      <c r="G19" s="187"/>
      <c r="H19" s="188"/>
      <c r="I19" s="187">
        <f>SUMIF(F47:F49,A19,I47:I49)</f>
        <v>0</v>
      </c>
      <c r="J19" s="189"/>
    </row>
    <row r="20" spans="1:10" ht="23.25" customHeight="1" x14ac:dyDescent="0.2">
      <c r="A20" s="128" t="s">
        <v>57</v>
      </c>
      <c r="B20" s="129" t="s">
        <v>27</v>
      </c>
      <c r="C20" s="47"/>
      <c r="D20" s="48"/>
      <c r="E20" s="187"/>
      <c r="F20" s="188"/>
      <c r="G20" s="187"/>
      <c r="H20" s="188"/>
      <c r="I20" s="187">
        <f>SUMIF(F47:F49,A20,I47:I49)</f>
        <v>0</v>
      </c>
      <c r="J20" s="189"/>
    </row>
    <row r="21" spans="1:10" ht="23.25" customHeight="1" x14ac:dyDescent="0.2">
      <c r="A21" s="3"/>
      <c r="B21" s="63" t="s">
        <v>28</v>
      </c>
      <c r="C21" s="64"/>
      <c r="D21" s="65"/>
      <c r="E21" s="200"/>
      <c r="F21" s="201"/>
      <c r="G21" s="200"/>
      <c r="H21" s="201"/>
      <c r="I21" s="200">
        <f>SUM(I16:J20)</f>
        <v>0</v>
      </c>
      <c r="J21" s="205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198">
        <f>ZakladDPHSniVypocet</f>
        <v>0</v>
      </c>
      <c r="H23" s="199"/>
      <c r="I23" s="199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03">
        <f>ZakladDPHSni*SazbaDPH1/100</f>
        <v>0</v>
      </c>
      <c r="H24" s="204"/>
      <c r="I24" s="204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98">
        <f>ZakladDPHZaklVypocet</f>
        <v>0</v>
      </c>
      <c r="H25" s="199"/>
      <c r="I25" s="199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4">
        <f>ZakladDPHZakl*SazbaDPH2/100</f>
        <v>0</v>
      </c>
      <c r="H26" s="195"/>
      <c r="I26" s="195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6">
        <f>0</f>
        <v>0</v>
      </c>
      <c r="H27" s="196"/>
      <c r="I27" s="196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18">
        <f>ZakladDPHSniVypocet+ZakladDPHZaklVypocet</f>
        <v>0</v>
      </c>
      <c r="H28" s="218"/>
      <c r="I28" s="218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197">
        <f>ZakladDPHSni+DPHSni+ZakladDPHZakl+DPHZakl+Zaokrouhleni</f>
        <v>0</v>
      </c>
      <c r="H29" s="197"/>
      <c r="I29" s="197"/>
      <c r="J29" s="107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83"/>
      <c r="E34" s="183"/>
      <c r="G34" s="183"/>
      <c r="H34" s="183"/>
      <c r="I34" s="183"/>
      <c r="J34" s="31"/>
    </row>
    <row r="35" spans="1:10" ht="12.75" customHeight="1" x14ac:dyDescent="0.2">
      <c r="A35" s="3"/>
      <c r="B35" s="3"/>
      <c r="D35" s="223" t="s">
        <v>2</v>
      </c>
      <c r="E35" s="22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47</v>
      </c>
      <c r="C39" s="209" t="s">
        <v>46</v>
      </c>
      <c r="D39" s="210"/>
      <c r="E39" s="210"/>
      <c r="F39" s="96">
        <f>'Rozpočet Pol'!AC61</f>
        <v>0</v>
      </c>
      <c r="G39" s="97">
        <f>'Rozpočet Pol'!AD61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211" t="s">
        <v>48</v>
      </c>
      <c r="C40" s="212"/>
      <c r="D40" s="212"/>
      <c r="E40" s="213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50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51</v>
      </c>
      <c r="G46" s="117"/>
      <c r="H46" s="117"/>
      <c r="I46" s="214" t="s">
        <v>28</v>
      </c>
      <c r="J46" s="214"/>
    </row>
    <row r="47" spans="1:10" ht="25.5" customHeight="1" x14ac:dyDescent="0.2">
      <c r="A47" s="110"/>
      <c r="B47" s="118" t="s">
        <v>52</v>
      </c>
      <c r="C47" s="216" t="s">
        <v>53</v>
      </c>
      <c r="D47" s="217"/>
      <c r="E47" s="217"/>
      <c r="F47" s="120" t="s">
        <v>25</v>
      </c>
      <c r="G47" s="121"/>
      <c r="H47" s="121"/>
      <c r="I47" s="215">
        <f>'Rozpočet Pol'!G8</f>
        <v>0</v>
      </c>
      <c r="J47" s="215"/>
    </row>
    <row r="48" spans="1:10" ht="25.5" customHeight="1" x14ac:dyDescent="0.2">
      <c r="A48" s="110"/>
      <c r="B48" s="112" t="s">
        <v>54</v>
      </c>
      <c r="C48" s="225" t="s">
        <v>55</v>
      </c>
      <c r="D48" s="226"/>
      <c r="E48" s="226"/>
      <c r="F48" s="122" t="s">
        <v>25</v>
      </c>
      <c r="G48" s="123"/>
      <c r="H48" s="123"/>
      <c r="I48" s="224">
        <f>'Rozpočet Pol'!G24</f>
        <v>0</v>
      </c>
      <c r="J48" s="224"/>
    </row>
    <row r="49" spans="1:10" ht="25.5" customHeight="1" x14ac:dyDescent="0.2">
      <c r="A49" s="110"/>
      <c r="B49" s="119" t="s">
        <v>56</v>
      </c>
      <c r="C49" s="228" t="s">
        <v>26</v>
      </c>
      <c r="D49" s="229"/>
      <c r="E49" s="229"/>
      <c r="F49" s="124" t="s">
        <v>56</v>
      </c>
      <c r="G49" s="125"/>
      <c r="H49" s="125"/>
      <c r="I49" s="227">
        <f>'Rozpočet Pol'!G46</f>
        <v>0</v>
      </c>
      <c r="J49" s="227"/>
    </row>
    <row r="50" spans="1:10" ht="25.5" customHeight="1" x14ac:dyDescent="0.2">
      <c r="A50" s="111"/>
      <c r="B50" s="115" t="s">
        <v>1</v>
      </c>
      <c r="C50" s="115"/>
      <c r="D50" s="116"/>
      <c r="E50" s="116"/>
      <c r="F50" s="126"/>
      <c r="G50" s="127"/>
      <c r="H50" s="127"/>
      <c r="I50" s="230">
        <f>SUM(I47:I49)</f>
        <v>0</v>
      </c>
      <c r="J50" s="230"/>
    </row>
    <row r="51" spans="1:10" x14ac:dyDescent="0.2">
      <c r="F51" s="84"/>
      <c r="G51" s="84"/>
      <c r="H51" s="84"/>
      <c r="I51" s="84"/>
      <c r="J51" s="84"/>
    </row>
    <row r="52" spans="1:10" x14ac:dyDescent="0.2">
      <c r="F52" s="84"/>
      <c r="G52" s="84"/>
      <c r="H52" s="84"/>
      <c r="I52" s="84"/>
      <c r="J52" s="84"/>
    </row>
    <row r="53" spans="1:10" x14ac:dyDescent="0.2">
      <c r="F53" s="84"/>
      <c r="G53" s="84"/>
      <c r="H53" s="84"/>
      <c r="I53" s="84"/>
      <c r="J53" s="84"/>
    </row>
  </sheetData>
  <sheetProtection algorithmName="SHA-512" hashValue="TlLa53lA4zTNiXITY6Apo1Jiq3lqReBRfgB5/Q6+2PSPM3XBsJjc16JK2A2+yozAMeSvu5c/s19D6rClaZx6/Q==" saltValue="EyRfBRF7Dfpu2JbWCZB0I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8F719-B865-4116-AB96-65BA8C80A2C3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8" t="s">
        <v>41</v>
      </c>
      <c r="B2" s="67"/>
      <c r="C2" s="233"/>
      <c r="D2" s="233"/>
      <c r="E2" s="233"/>
      <c r="F2" s="233"/>
      <c r="G2" s="234"/>
    </row>
    <row r="3" spans="1:7" ht="24.95" hidden="1" customHeight="1" x14ac:dyDescent="0.2">
      <c r="A3" s="68" t="s">
        <v>7</v>
      </c>
      <c r="B3" s="67"/>
      <c r="C3" s="233"/>
      <c r="D3" s="233"/>
      <c r="E3" s="233"/>
      <c r="F3" s="233"/>
      <c r="G3" s="234"/>
    </row>
    <row r="4" spans="1:7" ht="24.95" hidden="1" customHeight="1" x14ac:dyDescent="0.2">
      <c r="A4" s="68" t="s">
        <v>8</v>
      </c>
      <c r="B4" s="67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987D1-4F8D-42F4-A57D-CC1F25C5F1BE}">
  <sheetPr>
    <outlinePr summaryBelow="0"/>
  </sheetPr>
  <dimension ref="A1:BH71"/>
  <sheetViews>
    <sheetView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7" t="s">
        <v>6</v>
      </c>
      <c r="B1" s="247"/>
      <c r="C1" s="247"/>
      <c r="D1" s="247"/>
      <c r="E1" s="247"/>
      <c r="F1" s="247"/>
      <c r="G1" s="247"/>
      <c r="AE1" t="s">
        <v>59</v>
      </c>
    </row>
    <row r="2" spans="1:60" ht="24.95" customHeight="1" x14ac:dyDescent="0.2">
      <c r="A2" s="132" t="s">
        <v>58</v>
      </c>
      <c r="B2" s="130"/>
      <c r="C2" s="248" t="s">
        <v>46</v>
      </c>
      <c r="D2" s="249"/>
      <c r="E2" s="249"/>
      <c r="F2" s="249"/>
      <c r="G2" s="250"/>
      <c r="AE2" t="s">
        <v>60</v>
      </c>
    </row>
    <row r="3" spans="1:60" ht="24.95" customHeight="1" x14ac:dyDescent="0.2">
      <c r="A3" s="133" t="s">
        <v>7</v>
      </c>
      <c r="B3" s="131"/>
      <c r="C3" s="251" t="s">
        <v>43</v>
      </c>
      <c r="D3" s="252"/>
      <c r="E3" s="252"/>
      <c r="F3" s="252"/>
      <c r="G3" s="253"/>
      <c r="AE3" t="s">
        <v>61</v>
      </c>
    </row>
    <row r="4" spans="1:60" ht="24.95" hidden="1" customHeight="1" x14ac:dyDescent="0.2">
      <c r="A4" s="133" t="s">
        <v>8</v>
      </c>
      <c r="B4" s="131"/>
      <c r="C4" s="251"/>
      <c r="D4" s="252"/>
      <c r="E4" s="252"/>
      <c r="F4" s="252"/>
      <c r="G4" s="253"/>
      <c r="AE4" t="s">
        <v>62</v>
      </c>
    </row>
    <row r="5" spans="1:60" hidden="1" x14ac:dyDescent="0.2">
      <c r="A5" s="134" t="s">
        <v>63</v>
      </c>
      <c r="B5" s="135"/>
      <c r="C5" s="135"/>
      <c r="D5" s="136"/>
      <c r="E5" s="136"/>
      <c r="F5" s="136"/>
      <c r="G5" s="137"/>
      <c r="AE5" t="s">
        <v>64</v>
      </c>
    </row>
    <row r="7" spans="1:60" ht="38.25" x14ac:dyDescent="0.2">
      <c r="A7" s="142" t="s">
        <v>65</v>
      </c>
      <c r="B7" s="143" t="s">
        <v>66</v>
      </c>
      <c r="C7" s="143" t="s">
        <v>67</v>
      </c>
      <c r="D7" s="142" t="s">
        <v>68</v>
      </c>
      <c r="E7" s="142" t="s">
        <v>69</v>
      </c>
      <c r="F7" s="138" t="s">
        <v>70</v>
      </c>
      <c r="G7" s="157" t="s">
        <v>28</v>
      </c>
      <c r="H7" s="158" t="s">
        <v>29</v>
      </c>
      <c r="I7" s="158" t="s">
        <v>71</v>
      </c>
      <c r="J7" s="158" t="s">
        <v>30</v>
      </c>
      <c r="K7" s="158" t="s">
        <v>72</v>
      </c>
      <c r="L7" s="158" t="s">
        <v>73</v>
      </c>
      <c r="M7" s="158" t="s">
        <v>74</v>
      </c>
      <c r="N7" s="158" t="s">
        <v>75</v>
      </c>
      <c r="O7" s="158" t="s">
        <v>76</v>
      </c>
      <c r="P7" s="158" t="s">
        <v>77</v>
      </c>
      <c r="Q7" s="158" t="s">
        <v>78</v>
      </c>
      <c r="R7" s="158" t="s">
        <v>79</v>
      </c>
      <c r="S7" s="158" t="s">
        <v>80</v>
      </c>
      <c r="T7" s="158" t="s">
        <v>81</v>
      </c>
      <c r="U7" s="145" t="s">
        <v>82</v>
      </c>
    </row>
    <row r="8" spans="1:60" x14ac:dyDescent="0.2">
      <c r="A8" s="159" t="s">
        <v>83</v>
      </c>
      <c r="B8" s="160" t="s">
        <v>52</v>
      </c>
      <c r="C8" s="161" t="s">
        <v>53</v>
      </c>
      <c r="D8" s="162"/>
      <c r="E8" s="163"/>
      <c r="F8" s="164"/>
      <c r="G8" s="164">
        <f>SUMIF(AE9:AE23,"&lt;&gt;NOR",G9:G23)</f>
        <v>0</v>
      </c>
      <c r="H8" s="164"/>
      <c r="I8" s="164">
        <f>SUM(I9:I23)</f>
        <v>0</v>
      </c>
      <c r="J8" s="164"/>
      <c r="K8" s="164">
        <f>SUM(K9:K23)</f>
        <v>0</v>
      </c>
      <c r="L8" s="164"/>
      <c r="M8" s="164">
        <f>SUM(M9:M23)</f>
        <v>0</v>
      </c>
      <c r="N8" s="144"/>
      <c r="O8" s="144">
        <f>SUM(O9:O23)</f>
        <v>8.9429999999999982E-2</v>
      </c>
      <c r="P8" s="144"/>
      <c r="Q8" s="144">
        <f>SUM(Q9:Q23)</f>
        <v>0</v>
      </c>
      <c r="R8" s="144"/>
      <c r="S8" s="144"/>
      <c r="T8" s="159"/>
      <c r="U8" s="144">
        <f>SUM(U9:U23)</f>
        <v>16.34</v>
      </c>
      <c r="AE8" t="s">
        <v>84</v>
      </c>
    </row>
    <row r="9" spans="1:60" ht="22.5" outlineLevel="1" x14ac:dyDescent="0.2">
      <c r="A9" s="140">
        <v>1</v>
      </c>
      <c r="B9" s="140" t="s">
        <v>85</v>
      </c>
      <c r="C9" s="176" t="s">
        <v>86</v>
      </c>
      <c r="D9" s="146" t="s">
        <v>87</v>
      </c>
      <c r="E9" s="152">
        <v>24</v>
      </c>
      <c r="F9" s="154">
        <f t="shared" ref="F9:F23" si="0">H9+J9</f>
        <v>0</v>
      </c>
      <c r="G9" s="155">
        <f t="shared" ref="G9:G23" si="1">ROUND(E9*F9,2)</f>
        <v>0</v>
      </c>
      <c r="H9" s="155"/>
      <c r="I9" s="155">
        <f t="shared" ref="I9:I23" si="2">ROUND(E9*H9,2)</f>
        <v>0</v>
      </c>
      <c r="J9" s="155"/>
      <c r="K9" s="155">
        <f t="shared" ref="K9:K23" si="3">ROUND(E9*J9,2)</f>
        <v>0</v>
      </c>
      <c r="L9" s="155">
        <v>21</v>
      </c>
      <c r="M9" s="155">
        <f t="shared" ref="M9:M23" si="4">G9*(1+L9/100)</f>
        <v>0</v>
      </c>
      <c r="N9" s="147">
        <v>6.4000000000000005E-4</v>
      </c>
      <c r="O9" s="147">
        <f t="shared" ref="O9:O23" si="5">ROUND(E9*N9,5)</f>
        <v>1.536E-2</v>
      </c>
      <c r="P9" s="147">
        <v>0</v>
      </c>
      <c r="Q9" s="147">
        <f t="shared" ref="Q9:Q23" si="6">ROUND(E9*P9,5)</f>
        <v>0</v>
      </c>
      <c r="R9" s="147"/>
      <c r="S9" s="147"/>
      <c r="T9" s="148">
        <v>6.2700000000000006E-2</v>
      </c>
      <c r="U9" s="147">
        <f t="shared" ref="U9:U23" si="7">ROUND(E9*T9,2)</f>
        <v>1.5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88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>
        <v>2</v>
      </c>
      <c r="B10" s="140" t="s">
        <v>89</v>
      </c>
      <c r="C10" s="176" t="s">
        <v>90</v>
      </c>
      <c r="D10" s="146" t="s">
        <v>91</v>
      </c>
      <c r="E10" s="152">
        <v>4</v>
      </c>
      <c r="F10" s="154">
        <f t="shared" si="0"/>
        <v>0</v>
      </c>
      <c r="G10" s="155">
        <f t="shared" si="1"/>
        <v>0</v>
      </c>
      <c r="H10" s="155"/>
      <c r="I10" s="155">
        <f t="shared" si="2"/>
        <v>0</v>
      </c>
      <c r="J10" s="155"/>
      <c r="K10" s="155">
        <f t="shared" si="3"/>
        <v>0</v>
      </c>
      <c r="L10" s="155">
        <v>21</v>
      </c>
      <c r="M10" s="155">
        <f t="shared" si="4"/>
        <v>0</v>
      </c>
      <c r="N10" s="147">
        <v>0</v>
      </c>
      <c r="O10" s="147">
        <f t="shared" si="5"/>
        <v>0</v>
      </c>
      <c r="P10" s="147">
        <v>0</v>
      </c>
      <c r="Q10" s="147">
        <f t="shared" si="6"/>
        <v>0</v>
      </c>
      <c r="R10" s="147"/>
      <c r="S10" s="147"/>
      <c r="T10" s="148">
        <v>0.24232999999999999</v>
      </c>
      <c r="U10" s="147">
        <f t="shared" si="7"/>
        <v>0.97</v>
      </c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88</v>
      </c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40">
        <v>3</v>
      </c>
      <c r="B11" s="140" t="s">
        <v>92</v>
      </c>
      <c r="C11" s="176" t="s">
        <v>93</v>
      </c>
      <c r="D11" s="146" t="s">
        <v>91</v>
      </c>
      <c r="E11" s="152">
        <v>16</v>
      </c>
      <c r="F11" s="154">
        <f t="shared" si="0"/>
        <v>0</v>
      </c>
      <c r="G11" s="155">
        <f t="shared" si="1"/>
        <v>0</v>
      </c>
      <c r="H11" s="155"/>
      <c r="I11" s="155">
        <f t="shared" si="2"/>
        <v>0</v>
      </c>
      <c r="J11" s="155"/>
      <c r="K11" s="155">
        <f t="shared" si="3"/>
        <v>0</v>
      </c>
      <c r="L11" s="155">
        <v>21</v>
      </c>
      <c r="M11" s="155">
        <f t="shared" si="4"/>
        <v>0</v>
      </c>
      <c r="N11" s="147">
        <v>0</v>
      </c>
      <c r="O11" s="147">
        <f t="shared" si="5"/>
        <v>0</v>
      </c>
      <c r="P11" s="147">
        <v>0</v>
      </c>
      <c r="Q11" s="147">
        <f t="shared" si="6"/>
        <v>0</v>
      </c>
      <c r="R11" s="147"/>
      <c r="S11" s="147"/>
      <c r="T11" s="148">
        <v>8.2170000000000007E-2</v>
      </c>
      <c r="U11" s="147">
        <f t="shared" si="7"/>
        <v>1.31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88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40">
        <v>4</v>
      </c>
      <c r="B12" s="140" t="s">
        <v>94</v>
      </c>
      <c r="C12" s="176" t="s">
        <v>95</v>
      </c>
      <c r="D12" s="146" t="s">
        <v>91</v>
      </c>
      <c r="E12" s="152">
        <v>4</v>
      </c>
      <c r="F12" s="154">
        <f t="shared" si="0"/>
        <v>0</v>
      </c>
      <c r="G12" s="155">
        <f t="shared" si="1"/>
        <v>0</v>
      </c>
      <c r="H12" s="155"/>
      <c r="I12" s="155">
        <f t="shared" si="2"/>
        <v>0</v>
      </c>
      <c r="J12" s="155"/>
      <c r="K12" s="155">
        <f t="shared" si="3"/>
        <v>0</v>
      </c>
      <c r="L12" s="155">
        <v>21</v>
      </c>
      <c r="M12" s="155">
        <f t="shared" si="4"/>
        <v>0</v>
      </c>
      <c r="N12" s="147">
        <v>0</v>
      </c>
      <c r="O12" s="147">
        <f t="shared" si="5"/>
        <v>0</v>
      </c>
      <c r="P12" s="147">
        <v>0</v>
      </c>
      <c r="Q12" s="147">
        <f t="shared" si="6"/>
        <v>0</v>
      </c>
      <c r="R12" s="147"/>
      <c r="S12" s="147"/>
      <c r="T12" s="148">
        <v>1.7999999999999999E-2</v>
      </c>
      <c r="U12" s="147">
        <f t="shared" si="7"/>
        <v>7.0000000000000007E-2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88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5</v>
      </c>
      <c r="B13" s="140" t="s">
        <v>96</v>
      </c>
      <c r="C13" s="176" t="s">
        <v>97</v>
      </c>
      <c r="D13" s="146" t="s">
        <v>87</v>
      </c>
      <c r="E13" s="152">
        <v>18</v>
      </c>
      <c r="F13" s="154">
        <f t="shared" si="0"/>
        <v>0</v>
      </c>
      <c r="G13" s="155">
        <f t="shared" si="1"/>
        <v>0</v>
      </c>
      <c r="H13" s="155"/>
      <c r="I13" s="155">
        <f t="shared" si="2"/>
        <v>0</v>
      </c>
      <c r="J13" s="155"/>
      <c r="K13" s="155">
        <f t="shared" si="3"/>
        <v>0</v>
      </c>
      <c r="L13" s="155">
        <v>21</v>
      </c>
      <c r="M13" s="155">
        <f t="shared" si="4"/>
        <v>0</v>
      </c>
      <c r="N13" s="147">
        <v>3.1E-4</v>
      </c>
      <c r="O13" s="147">
        <f t="shared" si="5"/>
        <v>5.5799999999999999E-3</v>
      </c>
      <c r="P13" s="147">
        <v>0</v>
      </c>
      <c r="Q13" s="147">
        <f t="shared" si="6"/>
        <v>0</v>
      </c>
      <c r="R13" s="147"/>
      <c r="S13" s="147"/>
      <c r="T13" s="148">
        <v>0</v>
      </c>
      <c r="U13" s="147">
        <f t="shared" si="7"/>
        <v>0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98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ht="22.5" outlineLevel="1" x14ac:dyDescent="0.2">
      <c r="A14" s="140">
        <v>6</v>
      </c>
      <c r="B14" s="140" t="s">
        <v>99</v>
      </c>
      <c r="C14" s="176" t="s">
        <v>100</v>
      </c>
      <c r="D14" s="146" t="s">
        <v>91</v>
      </c>
      <c r="E14" s="152">
        <v>1</v>
      </c>
      <c r="F14" s="154">
        <f t="shared" si="0"/>
        <v>0</v>
      </c>
      <c r="G14" s="155">
        <f t="shared" si="1"/>
        <v>0</v>
      </c>
      <c r="H14" s="155"/>
      <c r="I14" s="155">
        <f t="shared" si="2"/>
        <v>0</v>
      </c>
      <c r="J14" s="155"/>
      <c r="K14" s="155">
        <f t="shared" si="3"/>
        <v>0</v>
      </c>
      <c r="L14" s="155">
        <v>21</v>
      </c>
      <c r="M14" s="155">
        <f t="shared" si="4"/>
        <v>0</v>
      </c>
      <c r="N14" s="147">
        <v>1.0999999999999999E-2</v>
      </c>
      <c r="O14" s="147">
        <f t="shared" si="5"/>
        <v>1.0999999999999999E-2</v>
      </c>
      <c r="P14" s="147">
        <v>0</v>
      </c>
      <c r="Q14" s="147">
        <f t="shared" si="6"/>
        <v>0</v>
      </c>
      <c r="R14" s="147"/>
      <c r="S14" s="147"/>
      <c r="T14" s="148">
        <v>0</v>
      </c>
      <c r="U14" s="147">
        <f t="shared" si="7"/>
        <v>0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98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0">
        <v>7</v>
      </c>
      <c r="B15" s="140" t="s">
        <v>101</v>
      </c>
      <c r="C15" s="176" t="s">
        <v>102</v>
      </c>
      <c r="D15" s="146" t="s">
        <v>91</v>
      </c>
      <c r="E15" s="152">
        <v>1</v>
      </c>
      <c r="F15" s="154">
        <f t="shared" si="0"/>
        <v>0</v>
      </c>
      <c r="G15" s="155">
        <f t="shared" si="1"/>
        <v>0</v>
      </c>
      <c r="H15" s="155"/>
      <c r="I15" s="155">
        <f t="shared" si="2"/>
        <v>0</v>
      </c>
      <c r="J15" s="155"/>
      <c r="K15" s="155">
        <f t="shared" si="3"/>
        <v>0</v>
      </c>
      <c r="L15" s="155">
        <v>21</v>
      </c>
      <c r="M15" s="155">
        <f t="shared" si="4"/>
        <v>0</v>
      </c>
      <c r="N15" s="147">
        <v>0</v>
      </c>
      <c r="O15" s="147">
        <f t="shared" si="5"/>
        <v>0</v>
      </c>
      <c r="P15" s="147">
        <v>0</v>
      </c>
      <c r="Q15" s="147">
        <f t="shared" si="6"/>
        <v>0</v>
      </c>
      <c r="R15" s="147"/>
      <c r="S15" s="147"/>
      <c r="T15" s="148">
        <v>3.96</v>
      </c>
      <c r="U15" s="147">
        <f t="shared" si="7"/>
        <v>3.96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88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ht="33.75" outlineLevel="1" x14ac:dyDescent="0.2">
      <c r="A16" s="140">
        <v>8</v>
      </c>
      <c r="B16" s="140" t="s">
        <v>103</v>
      </c>
      <c r="C16" s="176" t="s">
        <v>104</v>
      </c>
      <c r="D16" s="146" t="s">
        <v>91</v>
      </c>
      <c r="E16" s="152">
        <v>2</v>
      </c>
      <c r="F16" s="154">
        <f t="shared" si="0"/>
        <v>0</v>
      </c>
      <c r="G16" s="155">
        <f t="shared" si="1"/>
        <v>0</v>
      </c>
      <c r="H16" s="155"/>
      <c r="I16" s="155">
        <f t="shared" si="2"/>
        <v>0</v>
      </c>
      <c r="J16" s="155"/>
      <c r="K16" s="155">
        <f t="shared" si="3"/>
        <v>0</v>
      </c>
      <c r="L16" s="155">
        <v>21</v>
      </c>
      <c r="M16" s="155">
        <f t="shared" si="4"/>
        <v>0</v>
      </c>
      <c r="N16" s="147">
        <v>2.1000000000000001E-4</v>
      </c>
      <c r="O16" s="147">
        <f t="shared" si="5"/>
        <v>4.2000000000000002E-4</v>
      </c>
      <c r="P16" s="147">
        <v>0</v>
      </c>
      <c r="Q16" s="147">
        <f t="shared" si="6"/>
        <v>0</v>
      </c>
      <c r="R16" s="147"/>
      <c r="S16" s="147"/>
      <c r="T16" s="148">
        <v>0.35216999999999998</v>
      </c>
      <c r="U16" s="147">
        <f t="shared" si="7"/>
        <v>0.7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88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ht="22.5" outlineLevel="1" x14ac:dyDescent="0.2">
      <c r="A17" s="140">
        <v>9</v>
      </c>
      <c r="B17" s="140" t="s">
        <v>105</v>
      </c>
      <c r="C17" s="176" t="s">
        <v>106</v>
      </c>
      <c r="D17" s="146" t="s">
        <v>87</v>
      </c>
      <c r="E17" s="152">
        <v>22</v>
      </c>
      <c r="F17" s="154">
        <f t="shared" si="0"/>
        <v>0</v>
      </c>
      <c r="G17" s="155">
        <f t="shared" si="1"/>
        <v>0</v>
      </c>
      <c r="H17" s="155"/>
      <c r="I17" s="155">
        <f t="shared" si="2"/>
        <v>0</v>
      </c>
      <c r="J17" s="155"/>
      <c r="K17" s="155">
        <f t="shared" si="3"/>
        <v>0</v>
      </c>
      <c r="L17" s="155">
        <v>21</v>
      </c>
      <c r="M17" s="155">
        <f t="shared" si="4"/>
        <v>0</v>
      </c>
      <c r="N17" s="147">
        <v>9.8999999999999999E-4</v>
      </c>
      <c r="O17" s="147">
        <f t="shared" si="5"/>
        <v>2.1780000000000001E-2</v>
      </c>
      <c r="P17" s="147">
        <v>0</v>
      </c>
      <c r="Q17" s="147">
        <f t="shared" si="6"/>
        <v>0</v>
      </c>
      <c r="R17" s="147"/>
      <c r="S17" s="147"/>
      <c r="T17" s="148">
        <v>0.13</v>
      </c>
      <c r="U17" s="147">
        <f t="shared" si="7"/>
        <v>2.86</v>
      </c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88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ht="22.5" outlineLevel="1" x14ac:dyDescent="0.2">
      <c r="A18" s="140">
        <v>10</v>
      </c>
      <c r="B18" s="140" t="s">
        <v>107</v>
      </c>
      <c r="C18" s="176" t="s">
        <v>108</v>
      </c>
      <c r="D18" s="146" t="s">
        <v>91</v>
      </c>
      <c r="E18" s="152">
        <v>3</v>
      </c>
      <c r="F18" s="154">
        <f t="shared" si="0"/>
        <v>0</v>
      </c>
      <c r="G18" s="155">
        <f t="shared" si="1"/>
        <v>0</v>
      </c>
      <c r="H18" s="155"/>
      <c r="I18" s="155">
        <f t="shared" si="2"/>
        <v>0</v>
      </c>
      <c r="J18" s="155"/>
      <c r="K18" s="155">
        <f t="shared" si="3"/>
        <v>0</v>
      </c>
      <c r="L18" s="155">
        <v>21</v>
      </c>
      <c r="M18" s="155">
        <f t="shared" si="4"/>
        <v>0</v>
      </c>
      <c r="N18" s="147">
        <v>7.77E-3</v>
      </c>
      <c r="O18" s="147">
        <f t="shared" si="5"/>
        <v>2.3310000000000001E-2</v>
      </c>
      <c r="P18" s="147">
        <v>0</v>
      </c>
      <c r="Q18" s="147">
        <f t="shared" si="6"/>
        <v>0</v>
      </c>
      <c r="R18" s="147"/>
      <c r="S18" s="147"/>
      <c r="T18" s="148">
        <v>1.4546699999999999</v>
      </c>
      <c r="U18" s="147">
        <f t="shared" si="7"/>
        <v>4.3600000000000003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88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ht="22.5" outlineLevel="1" x14ac:dyDescent="0.2">
      <c r="A19" s="140">
        <v>11</v>
      </c>
      <c r="B19" s="140" t="s">
        <v>109</v>
      </c>
      <c r="C19" s="176" t="s">
        <v>110</v>
      </c>
      <c r="D19" s="146" t="s">
        <v>87</v>
      </c>
      <c r="E19" s="152">
        <v>2</v>
      </c>
      <c r="F19" s="154">
        <f t="shared" si="0"/>
        <v>0</v>
      </c>
      <c r="G19" s="155">
        <f t="shared" si="1"/>
        <v>0</v>
      </c>
      <c r="H19" s="155"/>
      <c r="I19" s="155">
        <f t="shared" si="2"/>
        <v>0</v>
      </c>
      <c r="J19" s="155"/>
      <c r="K19" s="155">
        <f t="shared" si="3"/>
        <v>0</v>
      </c>
      <c r="L19" s="155">
        <v>21</v>
      </c>
      <c r="M19" s="155">
        <f t="shared" si="4"/>
        <v>0</v>
      </c>
      <c r="N19" s="147">
        <v>9.8999999999999999E-4</v>
      </c>
      <c r="O19" s="147">
        <f t="shared" si="5"/>
        <v>1.98E-3</v>
      </c>
      <c r="P19" s="147">
        <v>0</v>
      </c>
      <c r="Q19" s="147">
        <f t="shared" si="6"/>
        <v>0</v>
      </c>
      <c r="R19" s="147"/>
      <c r="S19" s="147"/>
      <c r="T19" s="148">
        <v>0.30567</v>
      </c>
      <c r="U19" s="147">
        <f t="shared" si="7"/>
        <v>0.61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88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>
        <v>12</v>
      </c>
      <c r="B20" s="140" t="s">
        <v>111</v>
      </c>
      <c r="C20" s="176" t="s">
        <v>112</v>
      </c>
      <c r="D20" s="146" t="s">
        <v>91</v>
      </c>
      <c r="E20" s="152">
        <v>1</v>
      </c>
      <c r="F20" s="154">
        <f t="shared" si="0"/>
        <v>0</v>
      </c>
      <c r="G20" s="155">
        <f t="shared" si="1"/>
        <v>0</v>
      </c>
      <c r="H20" s="155"/>
      <c r="I20" s="155">
        <f t="shared" si="2"/>
        <v>0</v>
      </c>
      <c r="J20" s="155"/>
      <c r="K20" s="155">
        <f t="shared" si="3"/>
        <v>0</v>
      </c>
      <c r="L20" s="155">
        <v>21</v>
      </c>
      <c r="M20" s="155">
        <f t="shared" si="4"/>
        <v>0</v>
      </c>
      <c r="N20" s="147">
        <v>0.01</v>
      </c>
      <c r="O20" s="147">
        <f t="shared" si="5"/>
        <v>0.01</v>
      </c>
      <c r="P20" s="147">
        <v>0</v>
      </c>
      <c r="Q20" s="147">
        <f t="shared" si="6"/>
        <v>0</v>
      </c>
      <c r="R20" s="147"/>
      <c r="S20" s="147"/>
      <c r="T20" s="148">
        <v>0</v>
      </c>
      <c r="U20" s="147">
        <f t="shared" si="7"/>
        <v>0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98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>
        <v>13</v>
      </c>
      <c r="B21" s="140" t="s">
        <v>113</v>
      </c>
      <c r="C21" s="176" t="s">
        <v>114</v>
      </c>
      <c r="D21" s="146" t="s">
        <v>115</v>
      </c>
      <c r="E21" s="152">
        <v>1</v>
      </c>
      <c r="F21" s="154">
        <f t="shared" si="0"/>
        <v>0</v>
      </c>
      <c r="G21" s="155">
        <f t="shared" si="1"/>
        <v>0</v>
      </c>
      <c r="H21" s="155"/>
      <c r="I21" s="155">
        <f t="shared" si="2"/>
        <v>0</v>
      </c>
      <c r="J21" s="155"/>
      <c r="K21" s="155">
        <f t="shared" si="3"/>
        <v>0</v>
      </c>
      <c r="L21" s="155">
        <v>21</v>
      </c>
      <c r="M21" s="155">
        <f t="shared" si="4"/>
        <v>0</v>
      </c>
      <c r="N21" s="147">
        <v>0</v>
      </c>
      <c r="O21" s="147">
        <f t="shared" si="5"/>
        <v>0</v>
      </c>
      <c r="P21" s="147">
        <v>0</v>
      </c>
      <c r="Q21" s="147">
        <f t="shared" si="6"/>
        <v>0</v>
      </c>
      <c r="R21" s="147"/>
      <c r="S21" s="147"/>
      <c r="T21" s="148">
        <v>0</v>
      </c>
      <c r="U21" s="147">
        <f t="shared" si="7"/>
        <v>0</v>
      </c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98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ht="22.5" outlineLevel="1" x14ac:dyDescent="0.2">
      <c r="A22" s="140">
        <v>14</v>
      </c>
      <c r="B22" s="140" t="s">
        <v>116</v>
      </c>
      <c r="C22" s="176" t="s">
        <v>117</v>
      </c>
      <c r="D22" s="146" t="s">
        <v>115</v>
      </c>
      <c r="E22" s="152">
        <v>1</v>
      </c>
      <c r="F22" s="154">
        <f t="shared" si="0"/>
        <v>0</v>
      </c>
      <c r="G22" s="155">
        <f t="shared" si="1"/>
        <v>0</v>
      </c>
      <c r="H22" s="155"/>
      <c r="I22" s="155">
        <f t="shared" si="2"/>
        <v>0</v>
      </c>
      <c r="J22" s="155"/>
      <c r="K22" s="155">
        <f t="shared" si="3"/>
        <v>0</v>
      </c>
      <c r="L22" s="155">
        <v>21</v>
      </c>
      <c r="M22" s="155">
        <f t="shared" si="4"/>
        <v>0</v>
      </c>
      <c r="N22" s="147">
        <v>0</v>
      </c>
      <c r="O22" s="147">
        <f t="shared" si="5"/>
        <v>0</v>
      </c>
      <c r="P22" s="147">
        <v>0</v>
      </c>
      <c r="Q22" s="147">
        <f t="shared" si="6"/>
        <v>0</v>
      </c>
      <c r="R22" s="147"/>
      <c r="S22" s="147"/>
      <c r="T22" s="148">
        <v>0</v>
      </c>
      <c r="U22" s="147">
        <f t="shared" si="7"/>
        <v>0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98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>
        <v>15</v>
      </c>
      <c r="B23" s="140" t="s">
        <v>118</v>
      </c>
      <c r="C23" s="176" t="s">
        <v>119</v>
      </c>
      <c r="D23" s="146" t="s">
        <v>120</v>
      </c>
      <c r="E23" s="152">
        <v>6</v>
      </c>
      <c r="F23" s="154">
        <f t="shared" si="0"/>
        <v>0</v>
      </c>
      <c r="G23" s="155">
        <f t="shared" si="1"/>
        <v>0</v>
      </c>
      <c r="H23" s="155"/>
      <c r="I23" s="155">
        <f t="shared" si="2"/>
        <v>0</v>
      </c>
      <c r="J23" s="155"/>
      <c r="K23" s="155">
        <f t="shared" si="3"/>
        <v>0</v>
      </c>
      <c r="L23" s="155">
        <v>21</v>
      </c>
      <c r="M23" s="155">
        <f t="shared" si="4"/>
        <v>0</v>
      </c>
      <c r="N23" s="147">
        <v>0</v>
      </c>
      <c r="O23" s="147">
        <f t="shared" si="5"/>
        <v>0</v>
      </c>
      <c r="P23" s="147">
        <v>0</v>
      </c>
      <c r="Q23" s="147">
        <f t="shared" si="6"/>
        <v>0</v>
      </c>
      <c r="R23" s="147"/>
      <c r="S23" s="147"/>
      <c r="T23" s="148">
        <v>0</v>
      </c>
      <c r="U23" s="147">
        <f t="shared" si="7"/>
        <v>0</v>
      </c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88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x14ac:dyDescent="0.2">
      <c r="A24" s="141" t="s">
        <v>83</v>
      </c>
      <c r="B24" s="141" t="s">
        <v>54</v>
      </c>
      <c r="C24" s="177" t="s">
        <v>55</v>
      </c>
      <c r="D24" s="149"/>
      <c r="E24" s="153"/>
      <c r="F24" s="156"/>
      <c r="G24" s="156">
        <f>SUMIF(AE25:AE45,"&lt;&gt;NOR",G25:G45)</f>
        <v>0</v>
      </c>
      <c r="H24" s="156"/>
      <c r="I24" s="156">
        <f>SUM(I25:I45)</f>
        <v>0</v>
      </c>
      <c r="J24" s="156"/>
      <c r="K24" s="156">
        <f>SUM(K25:K45)</f>
        <v>0</v>
      </c>
      <c r="L24" s="156"/>
      <c r="M24" s="156">
        <f>SUM(M25:M45)</f>
        <v>0</v>
      </c>
      <c r="N24" s="150"/>
      <c r="O24" s="150">
        <f>SUM(O25:O45)</f>
        <v>3.83432</v>
      </c>
      <c r="P24" s="150"/>
      <c r="Q24" s="150">
        <f>SUM(Q25:Q45)</f>
        <v>0</v>
      </c>
      <c r="R24" s="150"/>
      <c r="S24" s="150"/>
      <c r="T24" s="151"/>
      <c r="U24" s="150">
        <f>SUM(U25:U45)</f>
        <v>39.829999999999984</v>
      </c>
      <c r="AE24" t="s">
        <v>84</v>
      </c>
    </row>
    <row r="25" spans="1:60" ht="22.5" outlineLevel="1" x14ac:dyDescent="0.2">
      <c r="A25" s="140">
        <v>16</v>
      </c>
      <c r="B25" s="140" t="s">
        <v>121</v>
      </c>
      <c r="C25" s="176" t="s">
        <v>122</v>
      </c>
      <c r="D25" s="146" t="s">
        <v>123</v>
      </c>
      <c r="E25" s="152">
        <v>1.4E-2</v>
      </c>
      <c r="F25" s="154">
        <f t="shared" ref="F25:F45" si="8">H25+J25</f>
        <v>0</v>
      </c>
      <c r="G25" s="155">
        <f t="shared" ref="G25:G45" si="9">ROUND(E25*F25,2)</f>
        <v>0</v>
      </c>
      <c r="H25" s="155"/>
      <c r="I25" s="155">
        <f t="shared" ref="I25:I45" si="10">ROUND(E25*H25,2)</f>
        <v>0</v>
      </c>
      <c r="J25" s="155"/>
      <c r="K25" s="155">
        <f t="shared" ref="K25:K45" si="11">ROUND(E25*J25,2)</f>
        <v>0</v>
      </c>
      <c r="L25" s="155">
        <v>21</v>
      </c>
      <c r="M25" s="155">
        <f t="shared" ref="M25:M45" si="12">G25*(1+L25/100)</f>
        <v>0</v>
      </c>
      <c r="N25" s="147">
        <v>1.124E-2</v>
      </c>
      <c r="O25" s="147">
        <f t="shared" ref="O25:O45" si="13">ROUND(E25*N25,5)</f>
        <v>1.6000000000000001E-4</v>
      </c>
      <c r="P25" s="147">
        <v>0</v>
      </c>
      <c r="Q25" s="147">
        <f t="shared" ref="Q25:Q45" si="14">ROUND(E25*P25,5)</f>
        <v>0</v>
      </c>
      <c r="R25" s="147"/>
      <c r="S25" s="147"/>
      <c r="T25" s="148">
        <v>3.8210000000000002</v>
      </c>
      <c r="U25" s="147">
        <f t="shared" ref="U25:U45" si="15">ROUND(E25*T25,2)</f>
        <v>0.05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88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ht="22.5" outlineLevel="1" x14ac:dyDescent="0.2">
      <c r="A26" s="140">
        <v>17</v>
      </c>
      <c r="B26" s="140" t="s">
        <v>124</v>
      </c>
      <c r="C26" s="176" t="s">
        <v>125</v>
      </c>
      <c r="D26" s="146" t="s">
        <v>87</v>
      </c>
      <c r="E26" s="152">
        <v>6</v>
      </c>
      <c r="F26" s="154">
        <f t="shared" si="8"/>
        <v>0</v>
      </c>
      <c r="G26" s="155">
        <f t="shared" si="9"/>
        <v>0</v>
      </c>
      <c r="H26" s="155"/>
      <c r="I26" s="155">
        <f t="shared" si="10"/>
        <v>0</v>
      </c>
      <c r="J26" s="155"/>
      <c r="K26" s="155">
        <f t="shared" si="11"/>
        <v>0</v>
      </c>
      <c r="L26" s="155">
        <v>21</v>
      </c>
      <c r="M26" s="155">
        <f t="shared" si="12"/>
        <v>0</v>
      </c>
      <c r="N26" s="147">
        <v>0</v>
      </c>
      <c r="O26" s="147">
        <f t="shared" si="13"/>
        <v>0</v>
      </c>
      <c r="P26" s="147">
        <v>0</v>
      </c>
      <c r="Q26" s="147">
        <f t="shared" si="14"/>
        <v>0</v>
      </c>
      <c r="R26" s="147"/>
      <c r="S26" s="147"/>
      <c r="T26" s="148">
        <v>7.1540000000000006E-2</v>
      </c>
      <c r="U26" s="147">
        <f t="shared" si="15"/>
        <v>0.43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88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ht="22.5" outlineLevel="1" x14ac:dyDescent="0.2">
      <c r="A27" s="140">
        <v>18</v>
      </c>
      <c r="B27" s="140" t="s">
        <v>124</v>
      </c>
      <c r="C27" s="176" t="s">
        <v>126</v>
      </c>
      <c r="D27" s="146" t="s">
        <v>87</v>
      </c>
      <c r="E27" s="152">
        <v>6</v>
      </c>
      <c r="F27" s="154">
        <f t="shared" si="8"/>
        <v>0</v>
      </c>
      <c r="G27" s="155">
        <f t="shared" si="9"/>
        <v>0</v>
      </c>
      <c r="H27" s="155"/>
      <c r="I27" s="155">
        <f t="shared" si="10"/>
        <v>0</v>
      </c>
      <c r="J27" s="155"/>
      <c r="K27" s="155">
        <f t="shared" si="11"/>
        <v>0</v>
      </c>
      <c r="L27" s="155">
        <v>21</v>
      </c>
      <c r="M27" s="155">
        <f t="shared" si="12"/>
        <v>0</v>
      </c>
      <c r="N27" s="147">
        <v>0</v>
      </c>
      <c r="O27" s="147">
        <f t="shared" si="13"/>
        <v>0</v>
      </c>
      <c r="P27" s="147">
        <v>0</v>
      </c>
      <c r="Q27" s="147">
        <f t="shared" si="14"/>
        <v>0</v>
      </c>
      <c r="R27" s="147"/>
      <c r="S27" s="147"/>
      <c r="T27" s="148">
        <v>0.86558999999999997</v>
      </c>
      <c r="U27" s="147">
        <f t="shared" si="15"/>
        <v>5.19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88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>
        <v>19</v>
      </c>
      <c r="B28" s="140" t="s">
        <v>127</v>
      </c>
      <c r="C28" s="176" t="s">
        <v>128</v>
      </c>
      <c r="D28" s="146" t="s">
        <v>91</v>
      </c>
      <c r="E28" s="152">
        <v>1</v>
      </c>
      <c r="F28" s="154">
        <f t="shared" si="8"/>
        <v>0</v>
      </c>
      <c r="G28" s="155">
        <f t="shared" si="9"/>
        <v>0</v>
      </c>
      <c r="H28" s="155"/>
      <c r="I28" s="155">
        <f t="shared" si="10"/>
        <v>0</v>
      </c>
      <c r="J28" s="155"/>
      <c r="K28" s="155">
        <f t="shared" si="11"/>
        <v>0</v>
      </c>
      <c r="L28" s="155">
        <v>21</v>
      </c>
      <c r="M28" s="155">
        <f t="shared" si="12"/>
        <v>0</v>
      </c>
      <c r="N28" s="147">
        <v>0</v>
      </c>
      <c r="O28" s="147">
        <f t="shared" si="13"/>
        <v>0</v>
      </c>
      <c r="P28" s="147">
        <v>0</v>
      </c>
      <c r="Q28" s="147">
        <f t="shared" si="14"/>
        <v>0</v>
      </c>
      <c r="R28" s="147"/>
      <c r="S28" s="147"/>
      <c r="T28" s="148">
        <v>1.86</v>
      </c>
      <c r="U28" s="147">
        <f t="shared" si="15"/>
        <v>1.86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88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>
        <v>20</v>
      </c>
      <c r="B29" s="140" t="s">
        <v>129</v>
      </c>
      <c r="C29" s="176" t="s">
        <v>130</v>
      </c>
      <c r="D29" s="146" t="s">
        <v>91</v>
      </c>
      <c r="E29" s="152">
        <v>1</v>
      </c>
      <c r="F29" s="154">
        <f t="shared" si="8"/>
        <v>0</v>
      </c>
      <c r="G29" s="155">
        <f t="shared" si="9"/>
        <v>0</v>
      </c>
      <c r="H29" s="155"/>
      <c r="I29" s="155">
        <f t="shared" si="10"/>
        <v>0</v>
      </c>
      <c r="J29" s="155"/>
      <c r="K29" s="155">
        <f t="shared" si="11"/>
        <v>0</v>
      </c>
      <c r="L29" s="155">
        <v>21</v>
      </c>
      <c r="M29" s="155">
        <f t="shared" si="12"/>
        <v>0</v>
      </c>
      <c r="N29" s="147">
        <v>0</v>
      </c>
      <c r="O29" s="147">
        <f t="shared" si="13"/>
        <v>0</v>
      </c>
      <c r="P29" s="147">
        <v>0</v>
      </c>
      <c r="Q29" s="147">
        <f t="shared" si="14"/>
        <v>0</v>
      </c>
      <c r="R29" s="147"/>
      <c r="S29" s="147"/>
      <c r="T29" s="148">
        <v>0.39200000000000002</v>
      </c>
      <c r="U29" s="147">
        <f t="shared" si="15"/>
        <v>0.39</v>
      </c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88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40">
        <v>21</v>
      </c>
      <c r="B30" s="140" t="s">
        <v>131</v>
      </c>
      <c r="C30" s="176" t="s">
        <v>132</v>
      </c>
      <c r="D30" s="146" t="s">
        <v>91</v>
      </c>
      <c r="E30" s="152">
        <v>1</v>
      </c>
      <c r="F30" s="154">
        <f t="shared" si="8"/>
        <v>0</v>
      </c>
      <c r="G30" s="155">
        <f t="shared" si="9"/>
        <v>0</v>
      </c>
      <c r="H30" s="155"/>
      <c r="I30" s="155">
        <f t="shared" si="10"/>
        <v>0</v>
      </c>
      <c r="J30" s="155"/>
      <c r="K30" s="155">
        <f t="shared" si="11"/>
        <v>0</v>
      </c>
      <c r="L30" s="155">
        <v>21</v>
      </c>
      <c r="M30" s="155">
        <f t="shared" si="12"/>
        <v>0</v>
      </c>
      <c r="N30" s="147">
        <v>0</v>
      </c>
      <c r="O30" s="147">
        <f t="shared" si="13"/>
        <v>0</v>
      </c>
      <c r="P30" s="147">
        <v>0</v>
      </c>
      <c r="Q30" s="147">
        <f t="shared" si="14"/>
        <v>0</v>
      </c>
      <c r="R30" s="147"/>
      <c r="S30" s="147"/>
      <c r="T30" s="148">
        <v>6.0620000000000003</v>
      </c>
      <c r="U30" s="147">
        <f t="shared" si="15"/>
        <v>6.06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88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ht="22.5" outlineLevel="1" x14ac:dyDescent="0.2">
      <c r="A31" s="140">
        <v>22</v>
      </c>
      <c r="B31" s="140" t="s">
        <v>133</v>
      </c>
      <c r="C31" s="176" t="s">
        <v>134</v>
      </c>
      <c r="D31" s="146" t="s">
        <v>135</v>
      </c>
      <c r="E31" s="152">
        <v>2</v>
      </c>
      <c r="F31" s="154">
        <f t="shared" si="8"/>
        <v>0</v>
      </c>
      <c r="G31" s="155">
        <f t="shared" si="9"/>
        <v>0</v>
      </c>
      <c r="H31" s="155"/>
      <c r="I31" s="155">
        <f t="shared" si="10"/>
        <v>0</v>
      </c>
      <c r="J31" s="155"/>
      <c r="K31" s="155">
        <f t="shared" si="11"/>
        <v>0</v>
      </c>
      <c r="L31" s="155">
        <v>21</v>
      </c>
      <c r="M31" s="155">
        <f t="shared" si="12"/>
        <v>0</v>
      </c>
      <c r="N31" s="147">
        <v>0</v>
      </c>
      <c r="O31" s="147">
        <f t="shared" si="13"/>
        <v>0</v>
      </c>
      <c r="P31" s="147">
        <v>0</v>
      </c>
      <c r="Q31" s="147">
        <f t="shared" si="14"/>
        <v>0</v>
      </c>
      <c r="R31" s="147"/>
      <c r="S31" s="147"/>
      <c r="T31" s="148">
        <v>0.19800000000000001</v>
      </c>
      <c r="U31" s="147">
        <f t="shared" si="15"/>
        <v>0.4</v>
      </c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88</v>
      </c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>
        <v>23</v>
      </c>
      <c r="B32" s="140" t="s">
        <v>136</v>
      </c>
      <c r="C32" s="176" t="s">
        <v>137</v>
      </c>
      <c r="D32" s="146" t="s">
        <v>135</v>
      </c>
      <c r="E32" s="152">
        <v>10</v>
      </c>
      <c r="F32" s="154">
        <f t="shared" si="8"/>
        <v>0</v>
      </c>
      <c r="G32" s="155">
        <f t="shared" si="9"/>
        <v>0</v>
      </c>
      <c r="H32" s="155"/>
      <c r="I32" s="155">
        <f t="shared" si="10"/>
        <v>0</v>
      </c>
      <c r="J32" s="155"/>
      <c r="K32" s="155">
        <f t="shared" si="11"/>
        <v>0</v>
      </c>
      <c r="L32" s="155">
        <v>21</v>
      </c>
      <c r="M32" s="155">
        <f t="shared" si="12"/>
        <v>0</v>
      </c>
      <c r="N32" s="147">
        <v>0</v>
      </c>
      <c r="O32" s="147">
        <f t="shared" si="13"/>
        <v>0</v>
      </c>
      <c r="P32" s="147">
        <v>0</v>
      </c>
      <c r="Q32" s="147">
        <f t="shared" si="14"/>
        <v>0</v>
      </c>
      <c r="R32" s="147"/>
      <c r="S32" s="147"/>
      <c r="T32" s="148">
        <v>0.14199999999999999</v>
      </c>
      <c r="U32" s="147">
        <f t="shared" si="15"/>
        <v>1.42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88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ht="22.5" outlineLevel="1" x14ac:dyDescent="0.2">
      <c r="A33" s="140">
        <v>24</v>
      </c>
      <c r="B33" s="140" t="s">
        <v>138</v>
      </c>
      <c r="C33" s="176" t="s">
        <v>139</v>
      </c>
      <c r="D33" s="146" t="s">
        <v>87</v>
      </c>
      <c r="E33" s="152">
        <v>14</v>
      </c>
      <c r="F33" s="154">
        <f t="shared" si="8"/>
        <v>0</v>
      </c>
      <c r="G33" s="155">
        <f t="shared" si="9"/>
        <v>0</v>
      </c>
      <c r="H33" s="155"/>
      <c r="I33" s="155">
        <f t="shared" si="10"/>
        <v>0</v>
      </c>
      <c r="J33" s="155"/>
      <c r="K33" s="155">
        <f t="shared" si="11"/>
        <v>0</v>
      </c>
      <c r="L33" s="155">
        <v>21</v>
      </c>
      <c r="M33" s="155">
        <f t="shared" si="12"/>
        <v>0</v>
      </c>
      <c r="N33" s="147">
        <v>0</v>
      </c>
      <c r="O33" s="147">
        <f t="shared" si="13"/>
        <v>0</v>
      </c>
      <c r="P33" s="147">
        <v>0</v>
      </c>
      <c r="Q33" s="147">
        <f t="shared" si="14"/>
        <v>0</v>
      </c>
      <c r="R33" s="147"/>
      <c r="S33" s="147"/>
      <c r="T33" s="148">
        <v>0.98924000000000001</v>
      </c>
      <c r="U33" s="147">
        <f t="shared" si="15"/>
        <v>13.85</v>
      </c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88</v>
      </c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">
      <c r="A34" s="140">
        <v>25</v>
      </c>
      <c r="B34" s="140" t="s">
        <v>140</v>
      </c>
      <c r="C34" s="176" t="s">
        <v>141</v>
      </c>
      <c r="D34" s="146" t="s">
        <v>142</v>
      </c>
      <c r="E34" s="152">
        <v>0.1</v>
      </c>
      <c r="F34" s="154">
        <f t="shared" si="8"/>
        <v>0</v>
      </c>
      <c r="G34" s="155">
        <f t="shared" si="9"/>
        <v>0</v>
      </c>
      <c r="H34" s="155"/>
      <c r="I34" s="155">
        <f t="shared" si="10"/>
        <v>0</v>
      </c>
      <c r="J34" s="155"/>
      <c r="K34" s="155">
        <f t="shared" si="11"/>
        <v>0</v>
      </c>
      <c r="L34" s="155">
        <v>21</v>
      </c>
      <c r="M34" s="155">
        <f t="shared" si="12"/>
        <v>0</v>
      </c>
      <c r="N34" s="147">
        <v>0</v>
      </c>
      <c r="O34" s="147">
        <f t="shared" si="13"/>
        <v>0</v>
      </c>
      <c r="P34" s="147">
        <v>0</v>
      </c>
      <c r="Q34" s="147">
        <f t="shared" si="14"/>
        <v>0</v>
      </c>
      <c r="R34" s="147"/>
      <c r="S34" s="147"/>
      <c r="T34" s="148">
        <v>9.6</v>
      </c>
      <c r="U34" s="147">
        <f t="shared" si="15"/>
        <v>0.96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88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ht="22.5" outlineLevel="1" x14ac:dyDescent="0.2">
      <c r="A35" s="140">
        <v>26</v>
      </c>
      <c r="B35" s="140" t="s">
        <v>143</v>
      </c>
      <c r="C35" s="176" t="s">
        <v>144</v>
      </c>
      <c r="D35" s="146" t="s">
        <v>87</v>
      </c>
      <c r="E35" s="152">
        <v>14</v>
      </c>
      <c r="F35" s="154">
        <f t="shared" si="8"/>
        <v>0</v>
      </c>
      <c r="G35" s="155">
        <f t="shared" si="9"/>
        <v>0</v>
      </c>
      <c r="H35" s="155"/>
      <c r="I35" s="155">
        <f t="shared" si="10"/>
        <v>0</v>
      </c>
      <c r="J35" s="155"/>
      <c r="K35" s="155">
        <f t="shared" si="11"/>
        <v>0</v>
      </c>
      <c r="L35" s="155">
        <v>21</v>
      </c>
      <c r="M35" s="155">
        <f t="shared" si="12"/>
        <v>0</v>
      </c>
      <c r="N35" s="147">
        <v>0.26485999999999998</v>
      </c>
      <c r="O35" s="147">
        <f t="shared" si="13"/>
        <v>3.70804</v>
      </c>
      <c r="P35" s="147">
        <v>0</v>
      </c>
      <c r="Q35" s="147">
        <f t="shared" si="14"/>
        <v>0</v>
      </c>
      <c r="R35" s="147"/>
      <c r="S35" s="147"/>
      <c r="T35" s="148">
        <v>0.111</v>
      </c>
      <c r="U35" s="147">
        <f t="shared" si="15"/>
        <v>1.55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88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>
        <v>27</v>
      </c>
      <c r="B36" s="140" t="s">
        <v>145</v>
      </c>
      <c r="C36" s="176" t="s">
        <v>146</v>
      </c>
      <c r="D36" s="146" t="s">
        <v>87</v>
      </c>
      <c r="E36" s="152">
        <v>18</v>
      </c>
      <c r="F36" s="154">
        <f t="shared" si="8"/>
        <v>0</v>
      </c>
      <c r="G36" s="155">
        <f t="shared" si="9"/>
        <v>0</v>
      </c>
      <c r="H36" s="155"/>
      <c r="I36" s="155">
        <f t="shared" si="10"/>
        <v>0</v>
      </c>
      <c r="J36" s="155"/>
      <c r="K36" s="155">
        <f t="shared" si="11"/>
        <v>0</v>
      </c>
      <c r="L36" s="155">
        <v>21</v>
      </c>
      <c r="M36" s="155">
        <f t="shared" si="12"/>
        <v>0</v>
      </c>
      <c r="N36" s="147">
        <v>2.1299999999999999E-3</v>
      </c>
      <c r="O36" s="147">
        <f t="shared" si="13"/>
        <v>3.8339999999999999E-2</v>
      </c>
      <c r="P36" s="147">
        <v>0</v>
      </c>
      <c r="Q36" s="147">
        <f t="shared" si="14"/>
        <v>0</v>
      </c>
      <c r="R36" s="147"/>
      <c r="S36" s="147"/>
      <c r="T36" s="148">
        <v>8.5999999999999993E-2</v>
      </c>
      <c r="U36" s="147">
        <f t="shared" si="15"/>
        <v>1.55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88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ht="22.5" outlineLevel="1" x14ac:dyDescent="0.2">
      <c r="A37" s="140">
        <v>28</v>
      </c>
      <c r="B37" s="140" t="s">
        <v>147</v>
      </c>
      <c r="C37" s="176" t="s">
        <v>148</v>
      </c>
      <c r="D37" s="146" t="s">
        <v>87</v>
      </c>
      <c r="E37" s="152">
        <v>2</v>
      </c>
      <c r="F37" s="154">
        <f t="shared" si="8"/>
        <v>0</v>
      </c>
      <c r="G37" s="155">
        <f t="shared" si="9"/>
        <v>0</v>
      </c>
      <c r="H37" s="155"/>
      <c r="I37" s="155">
        <f t="shared" si="10"/>
        <v>0</v>
      </c>
      <c r="J37" s="155"/>
      <c r="K37" s="155">
        <f t="shared" si="11"/>
        <v>0</v>
      </c>
      <c r="L37" s="155">
        <v>21</v>
      </c>
      <c r="M37" s="155">
        <f t="shared" si="12"/>
        <v>0</v>
      </c>
      <c r="N37" s="147">
        <v>4.3159999999999997E-2</v>
      </c>
      <c r="O37" s="147">
        <f t="shared" si="13"/>
        <v>8.6319999999999994E-2</v>
      </c>
      <c r="P37" s="147">
        <v>0</v>
      </c>
      <c r="Q37" s="147">
        <f t="shared" si="14"/>
        <v>0</v>
      </c>
      <c r="R37" s="147"/>
      <c r="S37" s="147"/>
      <c r="T37" s="148">
        <v>0.18</v>
      </c>
      <c r="U37" s="147">
        <f t="shared" si="15"/>
        <v>0.36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88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ht="22.5" outlineLevel="1" x14ac:dyDescent="0.2">
      <c r="A38" s="140">
        <v>29</v>
      </c>
      <c r="B38" s="140" t="s">
        <v>149</v>
      </c>
      <c r="C38" s="176" t="s">
        <v>150</v>
      </c>
      <c r="D38" s="146" t="s">
        <v>135</v>
      </c>
      <c r="E38" s="152">
        <v>10</v>
      </c>
      <c r="F38" s="154">
        <f t="shared" si="8"/>
        <v>0</v>
      </c>
      <c r="G38" s="155">
        <f t="shared" si="9"/>
        <v>0</v>
      </c>
      <c r="H38" s="155"/>
      <c r="I38" s="155">
        <f t="shared" si="10"/>
        <v>0</v>
      </c>
      <c r="J38" s="155"/>
      <c r="K38" s="155">
        <f t="shared" si="11"/>
        <v>0</v>
      </c>
      <c r="L38" s="155">
        <v>21</v>
      </c>
      <c r="M38" s="155">
        <f t="shared" si="12"/>
        <v>0</v>
      </c>
      <c r="N38" s="147">
        <v>0</v>
      </c>
      <c r="O38" s="147">
        <f t="shared" si="13"/>
        <v>0</v>
      </c>
      <c r="P38" s="147">
        <v>0</v>
      </c>
      <c r="Q38" s="147">
        <f t="shared" si="14"/>
        <v>0</v>
      </c>
      <c r="R38" s="147"/>
      <c r="S38" s="147"/>
      <c r="T38" s="148">
        <v>0.129</v>
      </c>
      <c r="U38" s="147">
        <f t="shared" si="15"/>
        <v>1.29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88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>
        <v>30</v>
      </c>
      <c r="B39" s="140" t="s">
        <v>151</v>
      </c>
      <c r="C39" s="176" t="s">
        <v>152</v>
      </c>
      <c r="D39" s="146" t="s">
        <v>87</v>
      </c>
      <c r="E39" s="152">
        <v>14</v>
      </c>
      <c r="F39" s="154">
        <f t="shared" si="8"/>
        <v>0</v>
      </c>
      <c r="G39" s="155">
        <f t="shared" si="9"/>
        <v>0</v>
      </c>
      <c r="H39" s="155"/>
      <c r="I39" s="155">
        <f t="shared" si="10"/>
        <v>0</v>
      </c>
      <c r="J39" s="155"/>
      <c r="K39" s="155">
        <f t="shared" si="11"/>
        <v>0</v>
      </c>
      <c r="L39" s="155">
        <v>21</v>
      </c>
      <c r="M39" s="155">
        <f t="shared" si="12"/>
        <v>0</v>
      </c>
      <c r="N39" s="147">
        <v>0</v>
      </c>
      <c r="O39" s="147">
        <f t="shared" si="13"/>
        <v>0</v>
      </c>
      <c r="P39" s="147">
        <v>0</v>
      </c>
      <c r="Q39" s="147">
        <f t="shared" si="14"/>
        <v>0</v>
      </c>
      <c r="R39" s="147"/>
      <c r="S39" s="147"/>
      <c r="T39" s="148">
        <v>0.15110000000000001</v>
      </c>
      <c r="U39" s="147">
        <f t="shared" si="15"/>
        <v>2.12</v>
      </c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88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">
      <c r="A40" s="140">
        <v>31</v>
      </c>
      <c r="B40" s="140" t="s">
        <v>153</v>
      </c>
      <c r="C40" s="176" t="s">
        <v>154</v>
      </c>
      <c r="D40" s="146" t="s">
        <v>87</v>
      </c>
      <c r="E40" s="152">
        <v>21</v>
      </c>
      <c r="F40" s="154">
        <f t="shared" si="8"/>
        <v>0</v>
      </c>
      <c r="G40" s="155">
        <f t="shared" si="9"/>
        <v>0</v>
      </c>
      <c r="H40" s="155"/>
      <c r="I40" s="155">
        <f t="shared" si="10"/>
        <v>0</v>
      </c>
      <c r="J40" s="155"/>
      <c r="K40" s="155">
        <f t="shared" si="11"/>
        <v>0</v>
      </c>
      <c r="L40" s="155">
        <v>21</v>
      </c>
      <c r="M40" s="155">
        <f t="shared" si="12"/>
        <v>0</v>
      </c>
      <c r="N40" s="147">
        <v>6.0000000000000002E-5</v>
      </c>
      <c r="O40" s="147">
        <f t="shared" si="13"/>
        <v>1.2600000000000001E-3</v>
      </c>
      <c r="P40" s="147">
        <v>0</v>
      </c>
      <c r="Q40" s="147">
        <f t="shared" si="14"/>
        <v>0</v>
      </c>
      <c r="R40" s="147"/>
      <c r="S40" s="147"/>
      <c r="T40" s="148">
        <v>2.5999999999999999E-2</v>
      </c>
      <c r="U40" s="147">
        <f t="shared" si="15"/>
        <v>0.55000000000000004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88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40">
        <v>32</v>
      </c>
      <c r="B41" s="140" t="s">
        <v>155</v>
      </c>
      <c r="C41" s="176" t="s">
        <v>156</v>
      </c>
      <c r="D41" s="146" t="s">
        <v>135</v>
      </c>
      <c r="E41" s="152">
        <v>10</v>
      </c>
      <c r="F41" s="154">
        <f t="shared" si="8"/>
        <v>0</v>
      </c>
      <c r="G41" s="155">
        <f t="shared" si="9"/>
        <v>0</v>
      </c>
      <c r="H41" s="155"/>
      <c r="I41" s="155">
        <f t="shared" si="10"/>
        <v>0</v>
      </c>
      <c r="J41" s="155"/>
      <c r="K41" s="155">
        <f t="shared" si="11"/>
        <v>0</v>
      </c>
      <c r="L41" s="155">
        <v>21</v>
      </c>
      <c r="M41" s="155">
        <f t="shared" si="12"/>
        <v>0</v>
      </c>
      <c r="N41" s="147">
        <v>0</v>
      </c>
      <c r="O41" s="147">
        <f t="shared" si="13"/>
        <v>0</v>
      </c>
      <c r="P41" s="147">
        <v>0</v>
      </c>
      <c r="Q41" s="147">
        <f t="shared" si="14"/>
        <v>0</v>
      </c>
      <c r="R41" s="147"/>
      <c r="S41" s="147"/>
      <c r="T41" s="148">
        <v>5.5E-2</v>
      </c>
      <c r="U41" s="147">
        <f t="shared" si="15"/>
        <v>0.55000000000000004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88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>
        <v>33</v>
      </c>
      <c r="B42" s="140" t="s">
        <v>157</v>
      </c>
      <c r="C42" s="176" t="s">
        <v>158</v>
      </c>
      <c r="D42" s="146" t="s">
        <v>135</v>
      </c>
      <c r="E42" s="152">
        <v>10</v>
      </c>
      <c r="F42" s="154">
        <f t="shared" si="8"/>
        <v>0</v>
      </c>
      <c r="G42" s="155">
        <f t="shared" si="9"/>
        <v>0</v>
      </c>
      <c r="H42" s="155"/>
      <c r="I42" s="155">
        <f t="shared" si="10"/>
        <v>0</v>
      </c>
      <c r="J42" s="155"/>
      <c r="K42" s="155">
        <f t="shared" si="11"/>
        <v>0</v>
      </c>
      <c r="L42" s="155">
        <v>21</v>
      </c>
      <c r="M42" s="155">
        <f t="shared" si="12"/>
        <v>0</v>
      </c>
      <c r="N42" s="147">
        <v>2.0000000000000002E-5</v>
      </c>
      <c r="O42" s="147">
        <f t="shared" si="13"/>
        <v>2.0000000000000001E-4</v>
      </c>
      <c r="P42" s="147">
        <v>0</v>
      </c>
      <c r="Q42" s="147">
        <f t="shared" si="14"/>
        <v>0</v>
      </c>
      <c r="R42" s="147"/>
      <c r="S42" s="147"/>
      <c r="T42" s="148">
        <v>0.05</v>
      </c>
      <c r="U42" s="147">
        <f t="shared" si="15"/>
        <v>0.5</v>
      </c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88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ht="22.5" outlineLevel="1" x14ac:dyDescent="0.2">
      <c r="A43" s="140">
        <v>34</v>
      </c>
      <c r="B43" s="140" t="s">
        <v>159</v>
      </c>
      <c r="C43" s="176" t="s">
        <v>160</v>
      </c>
      <c r="D43" s="146" t="s">
        <v>142</v>
      </c>
      <c r="E43" s="152">
        <v>0.98</v>
      </c>
      <c r="F43" s="154">
        <f t="shared" si="8"/>
        <v>0</v>
      </c>
      <c r="G43" s="155">
        <f t="shared" si="9"/>
        <v>0</v>
      </c>
      <c r="H43" s="155"/>
      <c r="I43" s="155">
        <f t="shared" si="10"/>
        <v>0</v>
      </c>
      <c r="J43" s="155"/>
      <c r="K43" s="155">
        <f t="shared" si="11"/>
        <v>0</v>
      </c>
      <c r="L43" s="155">
        <v>21</v>
      </c>
      <c r="M43" s="155">
        <f t="shared" si="12"/>
        <v>0</v>
      </c>
      <c r="N43" s="147">
        <v>0</v>
      </c>
      <c r="O43" s="147">
        <f t="shared" si="13"/>
        <v>0</v>
      </c>
      <c r="P43" s="147">
        <v>0</v>
      </c>
      <c r="Q43" s="147">
        <f t="shared" si="14"/>
        <v>0</v>
      </c>
      <c r="R43" s="147"/>
      <c r="S43" s="147"/>
      <c r="T43" s="148">
        <v>0.66300000000000003</v>
      </c>
      <c r="U43" s="147">
        <f t="shared" si="15"/>
        <v>0.65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88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>
        <v>35</v>
      </c>
      <c r="B44" s="140" t="s">
        <v>161</v>
      </c>
      <c r="C44" s="176" t="s">
        <v>162</v>
      </c>
      <c r="D44" s="146" t="s">
        <v>91</v>
      </c>
      <c r="E44" s="152">
        <v>4</v>
      </c>
      <c r="F44" s="154">
        <f t="shared" si="8"/>
        <v>0</v>
      </c>
      <c r="G44" s="155">
        <f t="shared" si="9"/>
        <v>0</v>
      </c>
      <c r="H44" s="155"/>
      <c r="I44" s="155">
        <f t="shared" si="10"/>
        <v>0</v>
      </c>
      <c r="J44" s="155"/>
      <c r="K44" s="155">
        <f t="shared" si="11"/>
        <v>0</v>
      </c>
      <c r="L44" s="155">
        <v>21</v>
      </c>
      <c r="M44" s="155">
        <f t="shared" si="12"/>
        <v>0</v>
      </c>
      <c r="N44" s="147">
        <v>0</v>
      </c>
      <c r="O44" s="147">
        <f t="shared" si="13"/>
        <v>0</v>
      </c>
      <c r="P44" s="147">
        <v>0</v>
      </c>
      <c r="Q44" s="147">
        <f t="shared" si="14"/>
        <v>0</v>
      </c>
      <c r="R44" s="147"/>
      <c r="S44" s="147"/>
      <c r="T44" s="148">
        <v>0.01</v>
      </c>
      <c r="U44" s="147">
        <f t="shared" si="15"/>
        <v>0.04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88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40">
        <v>36</v>
      </c>
      <c r="B45" s="140" t="s">
        <v>163</v>
      </c>
      <c r="C45" s="176" t="s">
        <v>164</v>
      </c>
      <c r="D45" s="146" t="s">
        <v>91</v>
      </c>
      <c r="E45" s="152">
        <v>4</v>
      </c>
      <c r="F45" s="154">
        <f t="shared" si="8"/>
        <v>0</v>
      </c>
      <c r="G45" s="155">
        <f t="shared" si="9"/>
        <v>0</v>
      </c>
      <c r="H45" s="155"/>
      <c r="I45" s="155">
        <f t="shared" si="10"/>
        <v>0</v>
      </c>
      <c r="J45" s="155"/>
      <c r="K45" s="155">
        <f t="shared" si="11"/>
        <v>0</v>
      </c>
      <c r="L45" s="155">
        <v>21</v>
      </c>
      <c r="M45" s="155">
        <f t="shared" si="12"/>
        <v>0</v>
      </c>
      <c r="N45" s="147">
        <v>0</v>
      </c>
      <c r="O45" s="147">
        <f t="shared" si="13"/>
        <v>0</v>
      </c>
      <c r="P45" s="147">
        <v>0</v>
      </c>
      <c r="Q45" s="147">
        <f t="shared" si="14"/>
        <v>0</v>
      </c>
      <c r="R45" s="147"/>
      <c r="S45" s="147"/>
      <c r="T45" s="148">
        <v>1.6E-2</v>
      </c>
      <c r="U45" s="147">
        <f t="shared" si="15"/>
        <v>0.06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88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x14ac:dyDescent="0.2">
      <c r="A46" s="141" t="s">
        <v>83</v>
      </c>
      <c r="B46" s="141" t="s">
        <v>56</v>
      </c>
      <c r="C46" s="177" t="s">
        <v>26</v>
      </c>
      <c r="D46" s="149"/>
      <c r="E46" s="153"/>
      <c r="F46" s="156"/>
      <c r="G46" s="156">
        <f>SUMIF(AE47:AE59,"&lt;&gt;NOR",G47:G59)</f>
        <v>0</v>
      </c>
      <c r="H46" s="156"/>
      <c r="I46" s="156">
        <f>SUM(I47:I59)</f>
        <v>0</v>
      </c>
      <c r="J46" s="156"/>
      <c r="K46" s="156">
        <f>SUM(K47:K59)</f>
        <v>0</v>
      </c>
      <c r="L46" s="156"/>
      <c r="M46" s="156">
        <f>SUM(M47:M59)</f>
        <v>0</v>
      </c>
      <c r="N46" s="150"/>
      <c r="O46" s="150">
        <f>SUM(O47:O59)</f>
        <v>0</v>
      </c>
      <c r="P46" s="150"/>
      <c r="Q46" s="150">
        <f>SUM(Q47:Q59)</f>
        <v>0</v>
      </c>
      <c r="R46" s="150"/>
      <c r="S46" s="150"/>
      <c r="T46" s="151"/>
      <c r="U46" s="150">
        <f>SUM(U47:U59)</f>
        <v>0</v>
      </c>
      <c r="AE46" t="s">
        <v>84</v>
      </c>
    </row>
    <row r="47" spans="1:60" outlineLevel="1" x14ac:dyDescent="0.2">
      <c r="A47" s="140">
        <v>37</v>
      </c>
      <c r="B47" s="140" t="s">
        <v>165</v>
      </c>
      <c r="C47" s="176" t="s">
        <v>166</v>
      </c>
      <c r="D47" s="146" t="s">
        <v>167</v>
      </c>
      <c r="E47" s="152">
        <v>1</v>
      </c>
      <c r="F47" s="154">
        <f t="shared" ref="F47:F59" si="16">H47+J47</f>
        <v>0</v>
      </c>
      <c r="G47" s="155">
        <f t="shared" ref="G47:G59" si="17">ROUND(E47*F47,2)</f>
        <v>0</v>
      </c>
      <c r="H47" s="155"/>
      <c r="I47" s="155">
        <f t="shared" ref="I47:I59" si="18">ROUND(E47*H47,2)</f>
        <v>0</v>
      </c>
      <c r="J47" s="155"/>
      <c r="K47" s="155">
        <f t="shared" ref="K47:K59" si="19">ROUND(E47*J47,2)</f>
        <v>0</v>
      </c>
      <c r="L47" s="155">
        <v>21</v>
      </c>
      <c r="M47" s="155">
        <f t="shared" ref="M47:M59" si="20">G47*(1+L47/100)</f>
        <v>0</v>
      </c>
      <c r="N47" s="147">
        <v>0</v>
      </c>
      <c r="O47" s="147">
        <f t="shared" ref="O47:O59" si="21">ROUND(E47*N47,5)</f>
        <v>0</v>
      </c>
      <c r="P47" s="147">
        <v>0</v>
      </c>
      <c r="Q47" s="147">
        <f t="shared" ref="Q47:Q59" si="22">ROUND(E47*P47,5)</f>
        <v>0</v>
      </c>
      <c r="R47" s="147"/>
      <c r="S47" s="147"/>
      <c r="T47" s="148">
        <v>0</v>
      </c>
      <c r="U47" s="147">
        <f t="shared" ref="U47:U59" si="23">ROUND(E47*T47,2)</f>
        <v>0</v>
      </c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88</v>
      </c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0">
        <v>38</v>
      </c>
      <c r="B48" s="140" t="s">
        <v>168</v>
      </c>
      <c r="C48" s="176" t="s">
        <v>169</v>
      </c>
      <c r="D48" s="146" t="s">
        <v>167</v>
      </c>
      <c r="E48" s="152">
        <v>1</v>
      </c>
      <c r="F48" s="154">
        <f t="shared" si="16"/>
        <v>0</v>
      </c>
      <c r="G48" s="155">
        <f t="shared" si="17"/>
        <v>0</v>
      </c>
      <c r="H48" s="155"/>
      <c r="I48" s="155">
        <f t="shared" si="18"/>
        <v>0</v>
      </c>
      <c r="J48" s="155"/>
      <c r="K48" s="155">
        <f t="shared" si="19"/>
        <v>0</v>
      </c>
      <c r="L48" s="155">
        <v>21</v>
      </c>
      <c r="M48" s="155">
        <f t="shared" si="20"/>
        <v>0</v>
      </c>
      <c r="N48" s="147">
        <v>0</v>
      </c>
      <c r="O48" s="147">
        <f t="shared" si="21"/>
        <v>0</v>
      </c>
      <c r="P48" s="147">
        <v>0</v>
      </c>
      <c r="Q48" s="147">
        <f t="shared" si="22"/>
        <v>0</v>
      </c>
      <c r="R48" s="147"/>
      <c r="S48" s="147"/>
      <c r="T48" s="148">
        <v>0</v>
      </c>
      <c r="U48" s="147">
        <f t="shared" si="23"/>
        <v>0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88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0">
        <v>39</v>
      </c>
      <c r="B49" s="140" t="s">
        <v>170</v>
      </c>
      <c r="C49" s="176" t="s">
        <v>171</v>
      </c>
      <c r="D49" s="146" t="s">
        <v>167</v>
      </c>
      <c r="E49" s="152">
        <v>1</v>
      </c>
      <c r="F49" s="154">
        <f t="shared" si="16"/>
        <v>0</v>
      </c>
      <c r="G49" s="155">
        <f t="shared" si="17"/>
        <v>0</v>
      </c>
      <c r="H49" s="155"/>
      <c r="I49" s="155">
        <f t="shared" si="18"/>
        <v>0</v>
      </c>
      <c r="J49" s="155"/>
      <c r="K49" s="155">
        <f t="shared" si="19"/>
        <v>0</v>
      </c>
      <c r="L49" s="155">
        <v>21</v>
      </c>
      <c r="M49" s="155">
        <f t="shared" si="20"/>
        <v>0</v>
      </c>
      <c r="N49" s="147">
        <v>0</v>
      </c>
      <c r="O49" s="147">
        <f t="shared" si="21"/>
        <v>0</v>
      </c>
      <c r="P49" s="147">
        <v>0</v>
      </c>
      <c r="Q49" s="147">
        <f t="shared" si="22"/>
        <v>0</v>
      </c>
      <c r="R49" s="147"/>
      <c r="S49" s="147"/>
      <c r="T49" s="148">
        <v>0</v>
      </c>
      <c r="U49" s="147">
        <f t="shared" si="23"/>
        <v>0</v>
      </c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88</v>
      </c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40">
        <v>40</v>
      </c>
      <c r="B50" s="140" t="s">
        <v>172</v>
      </c>
      <c r="C50" s="176" t="s">
        <v>173</v>
      </c>
      <c r="D50" s="146" t="s">
        <v>120</v>
      </c>
      <c r="E50" s="152">
        <v>3</v>
      </c>
      <c r="F50" s="154">
        <f t="shared" si="16"/>
        <v>0</v>
      </c>
      <c r="G50" s="155">
        <f t="shared" si="17"/>
        <v>0</v>
      </c>
      <c r="H50" s="155"/>
      <c r="I50" s="155">
        <f t="shared" si="18"/>
        <v>0</v>
      </c>
      <c r="J50" s="155"/>
      <c r="K50" s="155">
        <f t="shared" si="19"/>
        <v>0</v>
      </c>
      <c r="L50" s="155">
        <v>21</v>
      </c>
      <c r="M50" s="155">
        <f t="shared" si="20"/>
        <v>0</v>
      </c>
      <c r="N50" s="147">
        <v>0</v>
      </c>
      <c r="O50" s="147">
        <f t="shared" si="21"/>
        <v>0</v>
      </c>
      <c r="P50" s="147">
        <v>0</v>
      </c>
      <c r="Q50" s="147">
        <f t="shared" si="22"/>
        <v>0</v>
      </c>
      <c r="R50" s="147"/>
      <c r="S50" s="147"/>
      <c r="T50" s="148">
        <v>0</v>
      </c>
      <c r="U50" s="147">
        <f t="shared" si="23"/>
        <v>0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88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40">
        <v>41</v>
      </c>
      <c r="B51" s="140" t="s">
        <v>174</v>
      </c>
      <c r="C51" s="176" t="s">
        <v>175</v>
      </c>
      <c r="D51" s="146" t="s">
        <v>167</v>
      </c>
      <c r="E51" s="152">
        <v>1</v>
      </c>
      <c r="F51" s="154">
        <f t="shared" si="16"/>
        <v>0</v>
      </c>
      <c r="G51" s="155">
        <f t="shared" si="17"/>
        <v>0</v>
      </c>
      <c r="H51" s="155"/>
      <c r="I51" s="155">
        <f t="shared" si="18"/>
        <v>0</v>
      </c>
      <c r="J51" s="155"/>
      <c r="K51" s="155">
        <f t="shared" si="19"/>
        <v>0</v>
      </c>
      <c r="L51" s="155">
        <v>21</v>
      </c>
      <c r="M51" s="155">
        <f t="shared" si="20"/>
        <v>0</v>
      </c>
      <c r="N51" s="147">
        <v>0</v>
      </c>
      <c r="O51" s="147">
        <f t="shared" si="21"/>
        <v>0</v>
      </c>
      <c r="P51" s="147">
        <v>0</v>
      </c>
      <c r="Q51" s="147">
        <f t="shared" si="22"/>
        <v>0</v>
      </c>
      <c r="R51" s="147"/>
      <c r="S51" s="147"/>
      <c r="T51" s="148">
        <v>0</v>
      </c>
      <c r="U51" s="147">
        <f t="shared" si="23"/>
        <v>0</v>
      </c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88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">
      <c r="A52" s="140">
        <v>42</v>
      </c>
      <c r="B52" s="140" t="s">
        <v>176</v>
      </c>
      <c r="C52" s="176" t="s">
        <v>177</v>
      </c>
      <c r="D52" s="146" t="s">
        <v>167</v>
      </c>
      <c r="E52" s="152">
        <v>1</v>
      </c>
      <c r="F52" s="154">
        <f t="shared" si="16"/>
        <v>0</v>
      </c>
      <c r="G52" s="155">
        <f t="shared" si="17"/>
        <v>0</v>
      </c>
      <c r="H52" s="155"/>
      <c r="I52" s="155">
        <f t="shared" si="18"/>
        <v>0</v>
      </c>
      <c r="J52" s="155"/>
      <c r="K52" s="155">
        <f t="shared" si="19"/>
        <v>0</v>
      </c>
      <c r="L52" s="155">
        <v>21</v>
      </c>
      <c r="M52" s="155">
        <f t="shared" si="20"/>
        <v>0</v>
      </c>
      <c r="N52" s="147">
        <v>0</v>
      </c>
      <c r="O52" s="147">
        <f t="shared" si="21"/>
        <v>0</v>
      </c>
      <c r="P52" s="147">
        <v>0</v>
      </c>
      <c r="Q52" s="147">
        <f t="shared" si="22"/>
        <v>0</v>
      </c>
      <c r="R52" s="147"/>
      <c r="S52" s="147"/>
      <c r="T52" s="148">
        <v>0</v>
      </c>
      <c r="U52" s="147">
        <f t="shared" si="23"/>
        <v>0</v>
      </c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88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>
        <v>43</v>
      </c>
      <c r="B53" s="140" t="s">
        <v>178</v>
      </c>
      <c r="C53" s="176" t="s">
        <v>179</v>
      </c>
      <c r="D53" s="146" t="s">
        <v>167</v>
      </c>
      <c r="E53" s="152">
        <v>1</v>
      </c>
      <c r="F53" s="154">
        <f t="shared" si="16"/>
        <v>0</v>
      </c>
      <c r="G53" s="155">
        <f t="shared" si="17"/>
        <v>0</v>
      </c>
      <c r="H53" s="155"/>
      <c r="I53" s="155">
        <f t="shared" si="18"/>
        <v>0</v>
      </c>
      <c r="J53" s="155"/>
      <c r="K53" s="155">
        <f t="shared" si="19"/>
        <v>0</v>
      </c>
      <c r="L53" s="155">
        <v>21</v>
      </c>
      <c r="M53" s="155">
        <f t="shared" si="20"/>
        <v>0</v>
      </c>
      <c r="N53" s="147">
        <v>0</v>
      </c>
      <c r="O53" s="147">
        <f t="shared" si="21"/>
        <v>0</v>
      </c>
      <c r="P53" s="147">
        <v>0</v>
      </c>
      <c r="Q53" s="147">
        <f t="shared" si="22"/>
        <v>0</v>
      </c>
      <c r="R53" s="147"/>
      <c r="S53" s="147"/>
      <c r="T53" s="148">
        <v>0</v>
      </c>
      <c r="U53" s="147">
        <f t="shared" si="23"/>
        <v>0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88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>
        <v>44</v>
      </c>
      <c r="B54" s="140" t="s">
        <v>180</v>
      </c>
      <c r="C54" s="176" t="s">
        <v>181</v>
      </c>
      <c r="D54" s="146" t="s">
        <v>167</v>
      </c>
      <c r="E54" s="152">
        <v>1</v>
      </c>
      <c r="F54" s="154">
        <f t="shared" si="16"/>
        <v>0</v>
      </c>
      <c r="G54" s="155">
        <f t="shared" si="17"/>
        <v>0</v>
      </c>
      <c r="H54" s="155"/>
      <c r="I54" s="155">
        <f t="shared" si="18"/>
        <v>0</v>
      </c>
      <c r="J54" s="155"/>
      <c r="K54" s="155">
        <f t="shared" si="19"/>
        <v>0</v>
      </c>
      <c r="L54" s="155">
        <v>21</v>
      </c>
      <c r="M54" s="155">
        <f t="shared" si="20"/>
        <v>0</v>
      </c>
      <c r="N54" s="147">
        <v>0</v>
      </c>
      <c r="O54" s="147">
        <f t="shared" si="21"/>
        <v>0</v>
      </c>
      <c r="P54" s="147">
        <v>0</v>
      </c>
      <c r="Q54" s="147">
        <f t="shared" si="22"/>
        <v>0</v>
      </c>
      <c r="R54" s="147"/>
      <c r="S54" s="147"/>
      <c r="T54" s="148">
        <v>0</v>
      </c>
      <c r="U54" s="147">
        <f t="shared" si="23"/>
        <v>0</v>
      </c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88</v>
      </c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40">
        <v>45</v>
      </c>
      <c r="B55" s="140" t="s">
        <v>182</v>
      </c>
      <c r="C55" s="176" t="s">
        <v>183</v>
      </c>
      <c r="D55" s="146" t="s">
        <v>167</v>
      </c>
      <c r="E55" s="152">
        <v>1</v>
      </c>
      <c r="F55" s="154">
        <f t="shared" si="16"/>
        <v>0</v>
      </c>
      <c r="G55" s="155">
        <f t="shared" si="17"/>
        <v>0</v>
      </c>
      <c r="H55" s="155"/>
      <c r="I55" s="155">
        <f t="shared" si="18"/>
        <v>0</v>
      </c>
      <c r="J55" s="155"/>
      <c r="K55" s="155">
        <f t="shared" si="19"/>
        <v>0</v>
      </c>
      <c r="L55" s="155">
        <v>21</v>
      </c>
      <c r="M55" s="155">
        <f t="shared" si="20"/>
        <v>0</v>
      </c>
      <c r="N55" s="147">
        <v>0</v>
      </c>
      <c r="O55" s="147">
        <f t="shared" si="21"/>
        <v>0</v>
      </c>
      <c r="P55" s="147">
        <v>0</v>
      </c>
      <c r="Q55" s="147">
        <f t="shared" si="22"/>
        <v>0</v>
      </c>
      <c r="R55" s="147"/>
      <c r="S55" s="147"/>
      <c r="T55" s="148">
        <v>0</v>
      </c>
      <c r="U55" s="147">
        <f t="shared" si="23"/>
        <v>0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88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40">
        <v>46</v>
      </c>
      <c r="B56" s="140" t="s">
        <v>184</v>
      </c>
      <c r="C56" s="176" t="s">
        <v>185</v>
      </c>
      <c r="D56" s="146" t="s">
        <v>167</v>
      </c>
      <c r="E56" s="152">
        <v>1</v>
      </c>
      <c r="F56" s="154">
        <f t="shared" si="16"/>
        <v>0</v>
      </c>
      <c r="G56" s="155">
        <f t="shared" si="17"/>
        <v>0</v>
      </c>
      <c r="H56" s="155"/>
      <c r="I56" s="155">
        <f t="shared" si="18"/>
        <v>0</v>
      </c>
      <c r="J56" s="155"/>
      <c r="K56" s="155">
        <f t="shared" si="19"/>
        <v>0</v>
      </c>
      <c r="L56" s="155">
        <v>21</v>
      </c>
      <c r="M56" s="155">
        <f t="shared" si="20"/>
        <v>0</v>
      </c>
      <c r="N56" s="147">
        <v>0</v>
      </c>
      <c r="O56" s="147">
        <f t="shared" si="21"/>
        <v>0</v>
      </c>
      <c r="P56" s="147">
        <v>0</v>
      </c>
      <c r="Q56" s="147">
        <f t="shared" si="22"/>
        <v>0</v>
      </c>
      <c r="R56" s="147"/>
      <c r="S56" s="147"/>
      <c r="T56" s="148">
        <v>0</v>
      </c>
      <c r="U56" s="147">
        <f t="shared" si="23"/>
        <v>0</v>
      </c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88</v>
      </c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>
        <v>47</v>
      </c>
      <c r="B57" s="140" t="s">
        <v>186</v>
      </c>
      <c r="C57" s="176" t="s">
        <v>187</v>
      </c>
      <c r="D57" s="146" t="s">
        <v>167</v>
      </c>
      <c r="E57" s="152">
        <v>1</v>
      </c>
      <c r="F57" s="154">
        <f t="shared" si="16"/>
        <v>0</v>
      </c>
      <c r="G57" s="155">
        <f t="shared" si="17"/>
        <v>0</v>
      </c>
      <c r="H57" s="155"/>
      <c r="I57" s="155">
        <f t="shared" si="18"/>
        <v>0</v>
      </c>
      <c r="J57" s="155"/>
      <c r="K57" s="155">
        <f t="shared" si="19"/>
        <v>0</v>
      </c>
      <c r="L57" s="155">
        <v>21</v>
      </c>
      <c r="M57" s="155">
        <f t="shared" si="20"/>
        <v>0</v>
      </c>
      <c r="N57" s="147">
        <v>0</v>
      </c>
      <c r="O57" s="147">
        <f t="shared" si="21"/>
        <v>0</v>
      </c>
      <c r="P57" s="147">
        <v>0</v>
      </c>
      <c r="Q57" s="147">
        <f t="shared" si="22"/>
        <v>0</v>
      </c>
      <c r="R57" s="147"/>
      <c r="S57" s="147"/>
      <c r="T57" s="148">
        <v>0</v>
      </c>
      <c r="U57" s="147">
        <f t="shared" si="23"/>
        <v>0</v>
      </c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88</v>
      </c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40">
        <v>48</v>
      </c>
      <c r="B58" s="140" t="s">
        <v>188</v>
      </c>
      <c r="C58" s="176" t="s">
        <v>189</v>
      </c>
      <c r="D58" s="146" t="s">
        <v>167</v>
      </c>
      <c r="E58" s="152">
        <v>1</v>
      </c>
      <c r="F58" s="154">
        <f t="shared" si="16"/>
        <v>0</v>
      </c>
      <c r="G58" s="155">
        <f t="shared" si="17"/>
        <v>0</v>
      </c>
      <c r="H58" s="155"/>
      <c r="I58" s="155">
        <f t="shared" si="18"/>
        <v>0</v>
      </c>
      <c r="J58" s="155"/>
      <c r="K58" s="155">
        <f t="shared" si="19"/>
        <v>0</v>
      </c>
      <c r="L58" s="155">
        <v>21</v>
      </c>
      <c r="M58" s="155">
        <f t="shared" si="20"/>
        <v>0</v>
      </c>
      <c r="N58" s="147">
        <v>0</v>
      </c>
      <c r="O58" s="147">
        <f t="shared" si="21"/>
        <v>0</v>
      </c>
      <c r="P58" s="147">
        <v>0</v>
      </c>
      <c r="Q58" s="147">
        <f t="shared" si="22"/>
        <v>0</v>
      </c>
      <c r="R58" s="147"/>
      <c r="S58" s="147"/>
      <c r="T58" s="148">
        <v>0</v>
      </c>
      <c r="U58" s="147">
        <f t="shared" si="23"/>
        <v>0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88</v>
      </c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">
      <c r="A59" s="165">
        <v>49</v>
      </c>
      <c r="B59" s="165" t="s">
        <v>190</v>
      </c>
      <c r="C59" s="178" t="s">
        <v>191</v>
      </c>
      <c r="D59" s="166" t="s">
        <v>167</v>
      </c>
      <c r="E59" s="167">
        <v>1</v>
      </c>
      <c r="F59" s="168">
        <f t="shared" si="16"/>
        <v>0</v>
      </c>
      <c r="G59" s="169">
        <f t="shared" si="17"/>
        <v>0</v>
      </c>
      <c r="H59" s="169"/>
      <c r="I59" s="169">
        <f t="shared" si="18"/>
        <v>0</v>
      </c>
      <c r="J59" s="169"/>
      <c r="K59" s="169">
        <f t="shared" si="19"/>
        <v>0</v>
      </c>
      <c r="L59" s="169">
        <v>21</v>
      </c>
      <c r="M59" s="169">
        <f t="shared" si="20"/>
        <v>0</v>
      </c>
      <c r="N59" s="170">
        <v>0</v>
      </c>
      <c r="O59" s="170">
        <f t="shared" si="21"/>
        <v>0</v>
      </c>
      <c r="P59" s="170">
        <v>0</v>
      </c>
      <c r="Q59" s="170">
        <f t="shared" si="22"/>
        <v>0</v>
      </c>
      <c r="R59" s="170"/>
      <c r="S59" s="170"/>
      <c r="T59" s="171">
        <v>0</v>
      </c>
      <c r="U59" s="170">
        <f t="shared" si="23"/>
        <v>0</v>
      </c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88</v>
      </c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x14ac:dyDescent="0.2">
      <c r="A60" s="4"/>
      <c r="B60" s="5" t="s">
        <v>192</v>
      </c>
      <c r="C60" s="179" t="s">
        <v>192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AC60">
        <v>12</v>
      </c>
      <c r="AD60">
        <v>21</v>
      </c>
    </row>
    <row r="61" spans="1:60" x14ac:dyDescent="0.2">
      <c r="A61" s="172"/>
      <c r="B61" s="173" t="s">
        <v>28</v>
      </c>
      <c r="C61" s="180" t="s">
        <v>192</v>
      </c>
      <c r="D61" s="174"/>
      <c r="E61" s="174"/>
      <c r="F61" s="174"/>
      <c r="G61" s="175">
        <f>G8+G24+G46</f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AC61">
        <f>SUMIF(L7:L59,AC60,G7:G59)</f>
        <v>0</v>
      </c>
      <c r="AD61">
        <f>SUMIF(L7:L59,AD60,G7:G59)</f>
        <v>0</v>
      </c>
      <c r="AE61" t="s">
        <v>193</v>
      </c>
    </row>
    <row r="62" spans="1:60" x14ac:dyDescent="0.2">
      <c r="A62" s="4"/>
      <c r="B62" s="5" t="s">
        <v>192</v>
      </c>
      <c r="C62" s="179" t="s">
        <v>192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60" x14ac:dyDescent="0.2">
      <c r="A63" s="4"/>
      <c r="B63" s="5" t="s">
        <v>192</v>
      </c>
      <c r="C63" s="179" t="s">
        <v>192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60" x14ac:dyDescent="0.2">
      <c r="A64" s="254" t="s">
        <v>194</v>
      </c>
      <c r="B64" s="254"/>
      <c r="C64" s="255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31" x14ac:dyDescent="0.2">
      <c r="A65" s="235"/>
      <c r="B65" s="236"/>
      <c r="C65" s="237"/>
      <c r="D65" s="236"/>
      <c r="E65" s="236"/>
      <c r="F65" s="236"/>
      <c r="G65" s="23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AE65" t="s">
        <v>195</v>
      </c>
    </row>
    <row r="66" spans="1:31" x14ac:dyDescent="0.2">
      <c r="A66" s="239"/>
      <c r="B66" s="240"/>
      <c r="C66" s="241"/>
      <c r="D66" s="240"/>
      <c r="E66" s="240"/>
      <c r="F66" s="240"/>
      <c r="G66" s="24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31" x14ac:dyDescent="0.2">
      <c r="A67" s="239"/>
      <c r="B67" s="240"/>
      <c r="C67" s="241"/>
      <c r="D67" s="240"/>
      <c r="E67" s="240"/>
      <c r="F67" s="240"/>
      <c r="G67" s="24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31" x14ac:dyDescent="0.2">
      <c r="A68" s="239"/>
      <c r="B68" s="240"/>
      <c r="C68" s="241"/>
      <c r="D68" s="240"/>
      <c r="E68" s="240"/>
      <c r="F68" s="240"/>
      <c r="G68" s="24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31" x14ac:dyDescent="0.2">
      <c r="A69" s="243"/>
      <c r="B69" s="244"/>
      <c r="C69" s="245"/>
      <c r="D69" s="244"/>
      <c r="E69" s="244"/>
      <c r="F69" s="244"/>
      <c r="G69" s="246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31" x14ac:dyDescent="0.2">
      <c r="A70" s="4"/>
      <c r="B70" s="5" t="s">
        <v>192</v>
      </c>
      <c r="C70" s="179" t="s">
        <v>192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31" x14ac:dyDescent="0.2">
      <c r="C71" s="181"/>
      <c r="AE71" t="s">
        <v>196</v>
      </c>
    </row>
  </sheetData>
  <sheetProtection algorithmName="SHA-512" hashValue="KZqONqJcj+N06MgaIH7CQOg+CGmDVQOOIvWE1BCE0GZJHsRBN8BnS0U2r6XkppugH8nwmFlNrs9kvLKdZ5N1Dw==" saltValue="GyM1mwP3ZGVNOpM6AUy30A==" spinCount="100000" sheet="1" objects="1" scenarios="1"/>
  <mergeCells count="6">
    <mergeCell ref="A65:G69"/>
    <mergeCell ref="A1:G1"/>
    <mergeCell ref="C2:G2"/>
    <mergeCell ref="C3:G3"/>
    <mergeCell ref="C4:G4"/>
    <mergeCell ref="A64:C64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DELANTE</dc:creator>
  <cp:lastModifiedBy>DELANTE</cp:lastModifiedBy>
  <cp:lastPrinted>2014-02-28T09:52:57Z</cp:lastPrinted>
  <dcterms:created xsi:type="dcterms:W3CDTF">2009-04-08T07:15:50Z</dcterms:created>
  <dcterms:modified xsi:type="dcterms:W3CDTF">2025-09-30T14:20:22Z</dcterms:modified>
</cp:coreProperties>
</file>